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 defaultThemeVersion="124226"/>
  <bookViews>
    <workbookView xWindow="0" yWindow="0" windowWidth="28800" windowHeight="12210" tabRatio="785" activeTab="2"/>
  </bookViews>
  <sheets>
    <sheet name="Engenheiro eletricista pleno" sheetId="22" r:id="rId1"/>
    <sheet name="Encarregado Senior" sheetId="28" r:id="rId2"/>
    <sheet name="Auxiliar técnico" sheetId="29" r:id="rId3"/>
    <sheet name="Eletricista" sheetId="32" r:id="rId4"/>
    <sheet name="TÉC ELET.DIURNO" sheetId="33" r:id="rId5"/>
    <sheet name="TÉC. ELET.NOTURNO" sheetId="34" r:id="rId6"/>
    <sheet name="resumo" sheetId="45" r:id="rId7"/>
    <sheet name="Técnico de ar condicionado" sheetId="36" r:id="rId8"/>
    <sheet name="Técnico em refrigeração" sheetId="43" r:id="rId9"/>
    <sheet name="Bombeiro hidráulico" sheetId="37" r:id="rId10"/>
    <sheet name="Ajudante de manutenção" sheetId="39" r:id="rId11"/>
    <sheet name="Uniforme" sheetId="25" r:id="rId12"/>
    <sheet name="Planilha1" sheetId="44" r:id="rId13"/>
  </sheets>
  <externalReferences>
    <externalReference r:id="rId14"/>
    <externalReference r:id="rId15"/>
  </externalReferences>
  <definedNames>
    <definedName name="Despesas">[1]Efetivo!#REF!</definedName>
    <definedName name="KDF">#REF!</definedName>
    <definedName name="KDFO">#REF!</definedName>
    <definedName name="kmo">#REF!</definedName>
    <definedName name="Não">[1]Efetivo!#REF!</definedName>
    <definedName name="Sim">[1]Efetivo!#REF!</definedName>
  </definedNames>
  <calcPr calcId="171027"/>
</workbook>
</file>

<file path=xl/calcChain.xml><?xml version="1.0" encoding="utf-8"?>
<calcChain xmlns="http://schemas.openxmlformats.org/spreadsheetml/2006/main">
  <c r="I37" i="45" l="1"/>
  <c r="E26" i="34"/>
  <c r="E44" i="33"/>
  <c r="E33" i="33"/>
  <c r="E26" i="33"/>
  <c r="E50" i="43"/>
  <c r="E45" i="43"/>
  <c r="E45" i="36"/>
  <c r="E26" i="43"/>
  <c r="E26" i="36"/>
  <c r="E146" i="22"/>
  <c r="E65" i="22"/>
  <c r="E45" i="22"/>
  <c r="J33" i="45" l="1"/>
  <c r="J35" i="45"/>
  <c r="H21" i="45"/>
  <c r="D21" i="45"/>
  <c r="E45" i="34" l="1"/>
  <c r="E45" i="33"/>
  <c r="E34" i="33"/>
  <c r="E38" i="33" s="1"/>
  <c r="E132" i="39" l="1"/>
  <c r="E130" i="39"/>
  <c r="E129" i="39"/>
  <c r="E127" i="39"/>
  <c r="J44" i="39"/>
  <c r="E45" i="39"/>
  <c r="I16" i="25"/>
  <c r="J16" i="25" s="1"/>
  <c r="J15" i="25"/>
  <c r="I15" i="25"/>
  <c r="J14" i="25"/>
  <c r="I14" i="25"/>
  <c r="J13" i="25"/>
  <c r="I13" i="25"/>
  <c r="J12" i="25"/>
  <c r="I12" i="25"/>
  <c r="J11" i="25"/>
  <c r="I11" i="25"/>
  <c r="J8" i="25"/>
  <c r="I8" i="25"/>
  <c r="J7" i="25"/>
  <c r="I7" i="25"/>
  <c r="J6" i="25"/>
  <c r="J5" i="25"/>
  <c r="I5" i="25"/>
  <c r="J4" i="25"/>
  <c r="I4" i="25"/>
  <c r="E45" i="29" l="1"/>
  <c r="E129" i="36" l="1"/>
  <c r="E45" i="37"/>
  <c r="E45" i="32"/>
  <c r="E34" i="32"/>
  <c r="E131" i="28"/>
  <c r="E45" i="28"/>
  <c r="E33" i="28"/>
  <c r="E33" i="22"/>
  <c r="J9" i="25" l="1"/>
  <c r="J10" i="25" s="1"/>
  <c r="I9" i="25"/>
  <c r="E133" i="43"/>
  <c r="E129" i="43"/>
  <c r="D127" i="43"/>
  <c r="D134" i="43" s="1"/>
  <c r="D109" i="43"/>
  <c r="D94" i="43"/>
  <c r="D88" i="43"/>
  <c r="D89" i="43" s="1"/>
  <c r="D83" i="43"/>
  <c r="D80" i="43"/>
  <c r="D73" i="43"/>
  <c r="D97" i="43" s="1"/>
  <c r="D99" i="43" s="1"/>
  <c r="E59" i="43"/>
  <c r="E142" i="43" s="1"/>
  <c r="E49" i="43"/>
  <c r="E47" i="43"/>
  <c r="D45" i="43"/>
  <c r="D40" i="43"/>
  <c r="E33" i="43"/>
  <c r="E40" i="43" s="1"/>
  <c r="E133" i="39"/>
  <c r="E131" i="39"/>
  <c r="D127" i="39"/>
  <c r="D134" i="39" s="1"/>
  <c r="D109" i="39"/>
  <c r="D94" i="39"/>
  <c r="D80" i="39"/>
  <c r="D83" i="39" s="1"/>
  <c r="D73" i="39"/>
  <c r="D88" i="39" s="1"/>
  <c r="D89" i="39" s="1"/>
  <c r="E59" i="39"/>
  <c r="E142" i="39" s="1"/>
  <c r="D40" i="39"/>
  <c r="E33" i="39"/>
  <c r="E40" i="39" s="1"/>
  <c r="E133" i="37"/>
  <c r="E131" i="37"/>
  <c r="D127" i="37"/>
  <c r="D134" i="37" s="1"/>
  <c r="D109" i="37"/>
  <c r="D97" i="37"/>
  <c r="D94" i="37"/>
  <c r="D88" i="37"/>
  <c r="D89" i="37" s="1"/>
  <c r="D80" i="37"/>
  <c r="D83" i="37" s="1"/>
  <c r="D73" i="37"/>
  <c r="E59" i="37"/>
  <c r="E142" i="37" s="1"/>
  <c r="E49" i="37"/>
  <c r="E47" i="37"/>
  <c r="D45" i="37"/>
  <c r="D40" i="37"/>
  <c r="E33" i="37"/>
  <c r="E40" i="37" s="1"/>
  <c r="E133" i="36"/>
  <c r="D127" i="36"/>
  <c r="D134" i="36" s="1"/>
  <c r="D109" i="36"/>
  <c r="D97" i="36"/>
  <c r="D94" i="36"/>
  <c r="D80" i="36"/>
  <c r="D83" i="36" s="1"/>
  <c r="D73" i="36"/>
  <c r="D88" i="36" s="1"/>
  <c r="D89" i="36" s="1"/>
  <c r="E59" i="36"/>
  <c r="E142" i="36" s="1"/>
  <c r="E47" i="36"/>
  <c r="D45" i="36"/>
  <c r="D40" i="36"/>
  <c r="E33" i="36"/>
  <c r="E40" i="36" s="1"/>
  <c r="E133" i="34"/>
  <c r="E131" i="34"/>
  <c r="D127" i="34"/>
  <c r="D134" i="34" s="1"/>
  <c r="D109" i="34"/>
  <c r="D94" i="34"/>
  <c r="D80" i="34"/>
  <c r="D83" i="34" s="1"/>
  <c r="D73" i="34"/>
  <c r="D97" i="34" s="1"/>
  <c r="D99" i="34" s="1"/>
  <c r="E59" i="34"/>
  <c r="E142" i="34" s="1"/>
  <c r="E47" i="34"/>
  <c r="D45" i="34"/>
  <c r="D40" i="34"/>
  <c r="E33" i="34"/>
  <c r="E133" i="33"/>
  <c r="E131" i="33"/>
  <c r="D127" i="33"/>
  <c r="D134" i="33" s="1"/>
  <c r="D109" i="33"/>
  <c r="D94" i="33"/>
  <c r="D88" i="33"/>
  <c r="D89" i="33" s="1"/>
  <c r="D83" i="33"/>
  <c r="D80" i="33"/>
  <c r="D73" i="33"/>
  <c r="D97" i="33" s="1"/>
  <c r="D99" i="33" s="1"/>
  <c r="E59" i="33"/>
  <c r="E142" i="33" s="1"/>
  <c r="E47" i="33"/>
  <c r="D45" i="33"/>
  <c r="D40" i="33"/>
  <c r="E133" i="32"/>
  <c r="E131" i="32"/>
  <c r="D127" i="32"/>
  <c r="D134" i="32" s="1"/>
  <c r="D109" i="32"/>
  <c r="D94" i="32"/>
  <c r="D88" i="32"/>
  <c r="D89" i="32" s="1"/>
  <c r="D83" i="32"/>
  <c r="D80" i="32"/>
  <c r="D73" i="32"/>
  <c r="D97" i="32" s="1"/>
  <c r="D99" i="32" s="1"/>
  <c r="E59" i="32"/>
  <c r="E142" i="32" s="1"/>
  <c r="E49" i="32"/>
  <c r="E47" i="32"/>
  <c r="D45" i="32"/>
  <c r="D40" i="32"/>
  <c r="E33" i="32"/>
  <c r="E40" i="32" s="1"/>
  <c r="E133" i="29"/>
  <c r="E129" i="29"/>
  <c r="D127" i="29"/>
  <c r="D134" i="29" s="1"/>
  <c r="D109" i="29"/>
  <c r="D110" i="29" s="1"/>
  <c r="D94" i="29"/>
  <c r="D88" i="29"/>
  <c r="D89" i="29" s="1"/>
  <c r="D83" i="29"/>
  <c r="D80" i="29"/>
  <c r="D73" i="29"/>
  <c r="D97" i="29" s="1"/>
  <c r="D99" i="29" s="1"/>
  <c r="E59" i="29"/>
  <c r="E142" i="29" s="1"/>
  <c r="E49" i="29"/>
  <c r="E47" i="29"/>
  <c r="D45" i="29"/>
  <c r="D40" i="29"/>
  <c r="E33" i="29"/>
  <c r="E40" i="29" s="1"/>
  <c r="E133" i="28"/>
  <c r="D127" i="28"/>
  <c r="D134" i="28" s="1"/>
  <c r="D109" i="28"/>
  <c r="D94" i="28"/>
  <c r="D80" i="28"/>
  <c r="D83" i="28" s="1"/>
  <c r="D73" i="28"/>
  <c r="D88" i="28" s="1"/>
  <c r="D89" i="28" s="1"/>
  <c r="E59" i="28"/>
  <c r="E142" i="28" s="1"/>
  <c r="E49" i="28"/>
  <c r="E47" i="28"/>
  <c r="D45" i="28"/>
  <c r="E40" i="28"/>
  <c r="E140" i="28" s="1"/>
  <c r="D40" i="28"/>
  <c r="E37" i="34" l="1"/>
  <c r="E36" i="34"/>
  <c r="D97" i="39"/>
  <c r="D99" i="39" s="1"/>
  <c r="E72" i="39"/>
  <c r="E68" i="39"/>
  <c r="E71" i="39"/>
  <c r="E67" i="39"/>
  <c r="E44" i="39"/>
  <c r="E70" i="39"/>
  <c r="E66" i="39"/>
  <c r="E69" i="39"/>
  <c r="E65" i="39"/>
  <c r="D110" i="39"/>
  <c r="E110" i="39" s="1"/>
  <c r="E105" i="29"/>
  <c r="E68" i="29"/>
  <c r="E71" i="29"/>
  <c r="E67" i="29"/>
  <c r="E70" i="29"/>
  <c r="E66" i="29"/>
  <c r="E69" i="29"/>
  <c r="E65" i="29"/>
  <c r="E72" i="29"/>
  <c r="E44" i="29"/>
  <c r="E50" i="29"/>
  <c r="E141" i="29" s="1"/>
  <c r="E105" i="43"/>
  <c r="E69" i="43"/>
  <c r="E65" i="43"/>
  <c r="E72" i="43"/>
  <c r="E68" i="43"/>
  <c r="E71" i="43"/>
  <c r="E67" i="43"/>
  <c r="E70" i="43"/>
  <c r="E66" i="43"/>
  <c r="E44" i="43"/>
  <c r="E141" i="43" s="1"/>
  <c r="D110" i="43"/>
  <c r="D111" i="43" s="1"/>
  <c r="D110" i="36"/>
  <c r="D111" i="36" s="1"/>
  <c r="E44" i="36"/>
  <c r="E50" i="36" s="1"/>
  <c r="E141" i="36" s="1"/>
  <c r="E70" i="36"/>
  <c r="E66" i="36"/>
  <c r="E72" i="36"/>
  <c r="E69" i="36"/>
  <c r="E65" i="36"/>
  <c r="E68" i="36"/>
  <c r="E71" i="36"/>
  <c r="E67" i="36"/>
  <c r="D99" i="36"/>
  <c r="E71" i="37"/>
  <c r="E67" i="37"/>
  <c r="E44" i="37"/>
  <c r="E70" i="37"/>
  <c r="E66" i="37"/>
  <c r="E69" i="37"/>
  <c r="E65" i="37"/>
  <c r="E72" i="37"/>
  <c r="E68" i="37"/>
  <c r="D110" i="37"/>
  <c r="D111" i="37" s="1"/>
  <c r="D99" i="37"/>
  <c r="E34" i="34"/>
  <c r="E39" i="34" s="1"/>
  <c r="D88" i="34"/>
  <c r="D89" i="34" s="1"/>
  <c r="D110" i="33"/>
  <c r="D110" i="32"/>
  <c r="D111" i="32" s="1"/>
  <c r="E70" i="32"/>
  <c r="E66" i="32"/>
  <c r="E69" i="32"/>
  <c r="E65" i="32"/>
  <c r="E72" i="32"/>
  <c r="E68" i="32"/>
  <c r="E71" i="32"/>
  <c r="E67" i="32"/>
  <c r="E44" i="32"/>
  <c r="E107" i="28"/>
  <c r="E105" i="28"/>
  <c r="E71" i="28"/>
  <c r="E67" i="28"/>
  <c r="E44" i="28"/>
  <c r="D50" i="28" s="1"/>
  <c r="E70" i="28"/>
  <c r="E66" i="28"/>
  <c r="E69" i="28"/>
  <c r="E65" i="28"/>
  <c r="E72" i="28"/>
  <c r="E68" i="28"/>
  <c r="D110" i="28"/>
  <c r="E110" i="28" s="1"/>
  <c r="E94" i="28"/>
  <c r="E103" i="28"/>
  <c r="E50" i="28"/>
  <c r="E141" i="28" s="1"/>
  <c r="E50" i="37"/>
  <c r="E141" i="37" s="1"/>
  <c r="D50" i="29"/>
  <c r="D50" i="32"/>
  <c r="D50" i="43"/>
  <c r="E50" i="32"/>
  <c r="E141" i="32" s="1"/>
  <c r="E50" i="39"/>
  <c r="E141" i="39" s="1"/>
  <c r="E95" i="43"/>
  <c r="E98" i="43"/>
  <c r="E104" i="43"/>
  <c r="E106" i="43"/>
  <c r="E94" i="43"/>
  <c r="E97" i="43"/>
  <c r="E103" i="43"/>
  <c r="E107" i="43"/>
  <c r="E140" i="43"/>
  <c r="E87" i="43"/>
  <c r="E79" i="43"/>
  <c r="E93" i="43"/>
  <c r="E96" i="43"/>
  <c r="E105" i="39"/>
  <c r="E96" i="39"/>
  <c r="E93" i="39"/>
  <c r="E79" i="39"/>
  <c r="E104" i="39"/>
  <c r="E98" i="39"/>
  <c r="E95" i="39"/>
  <c r="E87" i="39"/>
  <c r="E140" i="39"/>
  <c r="E107" i="39"/>
  <c r="E103" i="39"/>
  <c r="E97" i="39"/>
  <c r="E94" i="39"/>
  <c r="E106" i="39"/>
  <c r="D50" i="39"/>
  <c r="E105" i="37"/>
  <c r="E96" i="37"/>
  <c r="E93" i="37"/>
  <c r="E79" i="37"/>
  <c r="E104" i="37"/>
  <c r="E98" i="37"/>
  <c r="E95" i="37"/>
  <c r="E87" i="37"/>
  <c r="E140" i="37"/>
  <c r="E107" i="37"/>
  <c r="E103" i="37"/>
  <c r="E97" i="37"/>
  <c r="E94" i="37"/>
  <c r="E106" i="37"/>
  <c r="D50" i="37"/>
  <c r="E105" i="36"/>
  <c r="E96" i="36"/>
  <c r="E93" i="36"/>
  <c r="E79" i="36"/>
  <c r="E104" i="36"/>
  <c r="E98" i="36"/>
  <c r="E95" i="36"/>
  <c r="E87" i="36"/>
  <c r="E140" i="36"/>
  <c r="E107" i="36"/>
  <c r="E103" i="36"/>
  <c r="E97" i="36"/>
  <c r="E94" i="36"/>
  <c r="E106" i="36"/>
  <c r="D110" i="34"/>
  <c r="D111" i="34" s="1"/>
  <c r="D111" i="33"/>
  <c r="E93" i="32"/>
  <c r="E79" i="32"/>
  <c r="E104" i="32"/>
  <c r="E98" i="32"/>
  <c r="E95" i="32"/>
  <c r="E87" i="32"/>
  <c r="E105" i="32"/>
  <c r="E140" i="32"/>
  <c r="E110" i="32"/>
  <c r="E107" i="32"/>
  <c r="E103" i="32"/>
  <c r="E97" i="32"/>
  <c r="E94" i="32"/>
  <c r="E106" i="32"/>
  <c r="E96" i="32"/>
  <c r="E87" i="29"/>
  <c r="E95" i="29"/>
  <c r="E98" i="29"/>
  <c r="E104" i="29"/>
  <c r="D111" i="29"/>
  <c r="E106" i="29"/>
  <c r="E94" i="29"/>
  <c r="E97" i="29"/>
  <c r="E103" i="29"/>
  <c r="E107" i="29"/>
  <c r="E110" i="29"/>
  <c r="E140" i="29"/>
  <c r="E79" i="29"/>
  <c r="E93" i="29"/>
  <c r="E96" i="29"/>
  <c r="E87" i="28"/>
  <c r="E95" i="28"/>
  <c r="E98" i="28"/>
  <c r="E104" i="28"/>
  <c r="D97" i="28"/>
  <c r="E106" i="28"/>
  <c r="E79" i="28"/>
  <c r="E93" i="28"/>
  <c r="E96" i="28"/>
  <c r="D50" i="36" l="1"/>
  <c r="E40" i="34"/>
  <c r="E44" i="34" s="1"/>
  <c r="E40" i="33"/>
  <c r="D111" i="39"/>
  <c r="E73" i="39"/>
  <c r="D115" i="39" s="1"/>
  <c r="E73" i="29"/>
  <c r="D115" i="29" s="1"/>
  <c r="E109" i="29"/>
  <c r="E111" i="29"/>
  <c r="D119" i="29" s="1"/>
  <c r="E110" i="43"/>
  <c r="E73" i="43"/>
  <c r="D115" i="43" s="1"/>
  <c r="E110" i="36"/>
  <c r="E73" i="36"/>
  <c r="D115" i="36" s="1"/>
  <c r="E110" i="37"/>
  <c r="E73" i="37"/>
  <c r="D115" i="37" s="1"/>
  <c r="E73" i="32"/>
  <c r="D115" i="32" s="1"/>
  <c r="E73" i="28"/>
  <c r="D115" i="28" s="1"/>
  <c r="D111" i="28"/>
  <c r="E109" i="28"/>
  <c r="E111" i="28" s="1"/>
  <c r="D119" i="28" s="1"/>
  <c r="E80" i="43"/>
  <c r="E88" i="43"/>
  <c r="E89" i="43" s="1"/>
  <c r="D117" i="43" s="1"/>
  <c r="E109" i="43"/>
  <c r="E111" i="43" s="1"/>
  <c r="D119" i="43" s="1"/>
  <c r="E99" i="43"/>
  <c r="D118" i="43" s="1"/>
  <c r="E99" i="39"/>
  <c r="D118" i="39" s="1"/>
  <c r="E109" i="39"/>
  <c r="E111" i="39" s="1"/>
  <c r="D119" i="39" s="1"/>
  <c r="E88" i="39"/>
  <c r="E89" i="39"/>
  <c r="D117" i="39" s="1"/>
  <c r="E80" i="39"/>
  <c r="E99" i="37"/>
  <c r="D118" i="37" s="1"/>
  <c r="E109" i="37"/>
  <c r="E88" i="37"/>
  <c r="E89" i="37" s="1"/>
  <c r="D117" i="37" s="1"/>
  <c r="E80" i="37"/>
  <c r="E99" i="36"/>
  <c r="D118" i="36" s="1"/>
  <c r="E109" i="36"/>
  <c r="E88" i="36"/>
  <c r="E89" i="36" s="1"/>
  <c r="D117" i="36" s="1"/>
  <c r="E80" i="36"/>
  <c r="E109" i="32"/>
  <c r="E111" i="32" s="1"/>
  <c r="D119" i="32" s="1"/>
  <c r="E88" i="32"/>
  <c r="E89" i="32" s="1"/>
  <c r="D117" i="32" s="1"/>
  <c r="E80" i="32"/>
  <c r="E99" i="32"/>
  <c r="D118" i="32" s="1"/>
  <c r="E99" i="29"/>
  <c r="D118" i="29" s="1"/>
  <c r="E80" i="29"/>
  <c r="E88" i="29"/>
  <c r="E89" i="29" s="1"/>
  <c r="D117" i="29" s="1"/>
  <c r="D99" i="28"/>
  <c r="E97" i="28"/>
  <c r="E99" i="28" s="1"/>
  <c r="D118" i="28" s="1"/>
  <c r="E88" i="28"/>
  <c r="E89" i="28"/>
  <c r="D117" i="28" s="1"/>
  <c r="E80" i="28"/>
  <c r="E79" i="33" l="1"/>
  <c r="D50" i="33"/>
  <c r="E67" i="33"/>
  <c r="E70" i="33"/>
  <c r="E87" i="33"/>
  <c r="E88" i="33" s="1"/>
  <c r="E89" i="33" s="1"/>
  <c r="D117" i="33" s="1"/>
  <c r="E93" i="33"/>
  <c r="E96" i="33"/>
  <c r="E106" i="33"/>
  <c r="E69" i="33"/>
  <c r="E66" i="33"/>
  <c r="E103" i="33"/>
  <c r="E98" i="33"/>
  <c r="E104" i="33"/>
  <c r="E107" i="33"/>
  <c r="E105" i="33"/>
  <c r="E72" i="33"/>
  <c r="E65" i="33"/>
  <c r="E80" i="33"/>
  <c r="E81" i="33" s="1"/>
  <c r="E83" i="33" s="1"/>
  <c r="D116" i="33" s="1"/>
  <c r="E94" i="33"/>
  <c r="E97" i="33"/>
  <c r="E71" i="33"/>
  <c r="E50" i="33"/>
  <c r="E141" i="33" s="1"/>
  <c r="E68" i="33"/>
  <c r="E95" i="33"/>
  <c r="E110" i="33"/>
  <c r="E140" i="33"/>
  <c r="E111" i="36"/>
  <c r="D119" i="36" s="1"/>
  <c r="E111" i="37"/>
  <c r="D119" i="37" s="1"/>
  <c r="E81" i="43"/>
  <c r="E83" i="43"/>
  <c r="D116" i="43" s="1"/>
  <c r="D121" i="43" s="1"/>
  <c r="E143" i="43" s="1"/>
  <c r="E144" i="43" s="1"/>
  <c r="E127" i="43" s="1"/>
  <c r="E81" i="39"/>
  <c r="E83" i="39"/>
  <c r="D116" i="39" s="1"/>
  <c r="D121" i="39" s="1"/>
  <c r="E143" i="39" s="1"/>
  <c r="E144" i="39" s="1"/>
  <c r="E81" i="37"/>
  <c r="E83" i="37"/>
  <c r="D116" i="37" s="1"/>
  <c r="E81" i="36"/>
  <c r="E83" i="36" s="1"/>
  <c r="D116" i="36" s="1"/>
  <c r="E81" i="32"/>
  <c r="E83" i="32" s="1"/>
  <c r="D116" i="32" s="1"/>
  <c r="D121" i="32" s="1"/>
  <c r="E143" i="32" s="1"/>
  <c r="E144" i="32" s="1"/>
  <c r="E127" i="32" s="1"/>
  <c r="E81" i="29"/>
  <c r="E83" i="29" s="1"/>
  <c r="D116" i="29" s="1"/>
  <c r="D121" i="29" s="1"/>
  <c r="E143" i="29" s="1"/>
  <c r="E144" i="29" s="1"/>
  <c r="E127" i="29" s="1"/>
  <c r="E81" i="28"/>
  <c r="E83" i="28" s="1"/>
  <c r="D116" i="28" s="1"/>
  <c r="D121" i="28" s="1"/>
  <c r="E143" i="28" s="1"/>
  <c r="E144" i="28" s="1"/>
  <c r="E65" i="34" l="1"/>
  <c r="E67" i="34"/>
  <c r="E95" i="34"/>
  <c r="E103" i="34"/>
  <c r="E107" i="34"/>
  <c r="E104" i="34"/>
  <c r="E72" i="34"/>
  <c r="E97" i="34"/>
  <c r="E79" i="34"/>
  <c r="E80" i="34" s="1"/>
  <c r="E81" i="34" s="1"/>
  <c r="E83" i="34" s="1"/>
  <c r="D116" i="34" s="1"/>
  <c r="E93" i="34"/>
  <c r="E105" i="34"/>
  <c r="E68" i="34"/>
  <c r="E70" i="34"/>
  <c r="E140" i="34"/>
  <c r="E106" i="34"/>
  <c r="E110" i="34"/>
  <c r="E69" i="34"/>
  <c r="E71" i="34"/>
  <c r="E66" i="34"/>
  <c r="E98" i="34"/>
  <c r="E87" i="34"/>
  <c r="E88" i="34" s="1"/>
  <c r="E89" i="34" s="1"/>
  <c r="D117" i="34" s="1"/>
  <c r="E96" i="34"/>
  <c r="E94" i="34"/>
  <c r="E99" i="33"/>
  <c r="D118" i="33" s="1"/>
  <c r="E109" i="33"/>
  <c r="E111" i="33" s="1"/>
  <c r="D119" i="33" s="1"/>
  <c r="E73" i="33"/>
  <c r="D115" i="33" s="1"/>
  <c r="E126" i="28"/>
  <c r="E127" i="28"/>
  <c r="D121" i="36"/>
  <c r="E143" i="36" s="1"/>
  <c r="E144" i="36" s="1"/>
  <c r="D121" i="37"/>
  <c r="E143" i="37" s="1"/>
  <c r="E144" i="37" s="1"/>
  <c r="E125" i="43"/>
  <c r="E126" i="43" s="1"/>
  <c r="E125" i="39"/>
  <c r="E126" i="39" s="1"/>
  <c r="E125" i="32"/>
  <c r="E125" i="29"/>
  <c r="E126" i="29" s="1"/>
  <c r="E125" i="28"/>
  <c r="D134" i="22"/>
  <c r="E133" i="22"/>
  <c r="E131" i="22"/>
  <c r="D127" i="22"/>
  <c r="D109" i="22"/>
  <c r="D97" i="22"/>
  <c r="D94" i="22"/>
  <c r="D80" i="22"/>
  <c r="D83" i="22" s="1"/>
  <c r="D73" i="22"/>
  <c r="D88" i="22" s="1"/>
  <c r="D89" i="22" s="1"/>
  <c r="E59" i="22"/>
  <c r="E142" i="22" s="1"/>
  <c r="E49" i="22"/>
  <c r="E47" i="22"/>
  <c r="D45" i="22"/>
  <c r="D40" i="22"/>
  <c r="D121" i="33" l="1"/>
  <c r="E143" i="33" s="1"/>
  <c r="E144" i="33" s="1"/>
  <c r="E127" i="33" s="1"/>
  <c r="E109" i="34"/>
  <c r="E111" i="34" s="1"/>
  <c r="D119" i="34" s="1"/>
  <c r="E99" i="34"/>
  <c r="D118" i="34" s="1"/>
  <c r="E50" i="34"/>
  <c r="E141" i="34" s="1"/>
  <c r="D50" i="34"/>
  <c r="E73" i="34"/>
  <c r="D115" i="34" s="1"/>
  <c r="E125" i="37"/>
  <c r="E126" i="37" s="1"/>
  <c r="E127" i="37"/>
  <c r="E125" i="36"/>
  <c r="E126" i="36" s="1"/>
  <c r="E127" i="36"/>
  <c r="D99" i="22"/>
  <c r="E126" i="32"/>
  <c r="E50" i="22"/>
  <c r="E141" i="22" s="1"/>
  <c r="J17" i="25"/>
  <c r="J18" i="25" s="1"/>
  <c r="I17" i="25"/>
  <c r="E40" i="22"/>
  <c r="D50" i="22"/>
  <c r="D110" i="22"/>
  <c r="D111" i="22" s="1"/>
  <c r="E125" i="33" l="1"/>
  <c r="E126" i="33" s="1"/>
  <c r="D121" i="34"/>
  <c r="E143" i="34" s="1"/>
  <c r="E144" i="34" s="1"/>
  <c r="E71" i="22"/>
  <c r="E67" i="22"/>
  <c r="E70" i="22"/>
  <c r="E66" i="22"/>
  <c r="E79" i="22"/>
  <c r="E69" i="22"/>
  <c r="E72" i="22"/>
  <c r="E68" i="22"/>
  <c r="E96" i="22"/>
  <c r="E110" i="22"/>
  <c r="E97" i="22"/>
  <c r="E95" i="22"/>
  <c r="E94" i="22"/>
  <c r="E98" i="22"/>
  <c r="E93" i="22"/>
  <c r="E103" i="22"/>
  <c r="E106" i="22"/>
  <c r="E87" i="22"/>
  <c r="E88" i="22" s="1"/>
  <c r="E105" i="22"/>
  <c r="E107" i="22"/>
  <c r="E140" i="22"/>
  <c r="E104" i="22"/>
  <c r="E127" i="34" l="1"/>
  <c r="E125" i="34"/>
  <c r="E126" i="34" s="1"/>
  <c r="E73" i="22"/>
  <c r="D115" i="22" s="1"/>
  <c r="E99" i="22"/>
  <c r="D118" i="22" s="1"/>
  <c r="E109" i="22"/>
  <c r="E111" i="22" s="1"/>
  <c r="D119" i="22" s="1"/>
  <c r="E80" i="22"/>
  <c r="E89" i="22"/>
  <c r="D117" i="22" s="1"/>
  <c r="E81" i="22" l="1"/>
  <c r="E83" i="22" s="1"/>
  <c r="D116" i="22" s="1"/>
  <c r="D121" i="22" s="1"/>
  <c r="E143" i="22" s="1"/>
  <c r="E144" i="22" s="1"/>
  <c r="E125" i="22" l="1"/>
  <c r="E127" i="22"/>
  <c r="E126" i="22"/>
  <c r="E134" i="22" l="1"/>
  <c r="E145" i="22" s="1"/>
  <c r="D3" i="45" s="1"/>
  <c r="H3" i="45" s="1"/>
  <c r="E129" i="22" l="1"/>
  <c r="E130" i="22"/>
  <c r="E132" i="22"/>
  <c r="E134" i="28"/>
  <c r="E145" i="28" s="1"/>
  <c r="E146" i="28" s="1"/>
  <c r="D5" i="45" s="1"/>
  <c r="H5" i="45" s="1"/>
  <c r="E130" i="28" l="1"/>
  <c r="E129" i="28"/>
  <c r="E132" i="28"/>
  <c r="E134" i="32"/>
  <c r="E145" i="32" s="1"/>
  <c r="E146" i="32" s="1"/>
  <c r="E134" i="33"/>
  <c r="E145" i="33" s="1"/>
  <c r="E146" i="33" s="1"/>
  <c r="D13" i="45" s="1"/>
  <c r="H13" i="45" s="1"/>
  <c r="D9" i="45" l="1"/>
  <c r="H9" i="45" s="1"/>
  <c r="E132" i="32"/>
  <c r="E129" i="32"/>
  <c r="E130" i="32"/>
  <c r="E129" i="33"/>
  <c r="E130" i="33"/>
  <c r="E132" i="33"/>
  <c r="E134" i="34"/>
  <c r="E145" i="34" s="1"/>
  <c r="E146" i="34" s="1"/>
  <c r="D11" i="45" s="1"/>
  <c r="E134" i="37"/>
  <c r="E145" i="37" s="1"/>
  <c r="E146" i="37" s="1"/>
  <c r="E134" i="36"/>
  <c r="E145" i="36" s="1"/>
  <c r="E146" i="36" s="1"/>
  <c r="E134" i="43"/>
  <c r="E145" i="43" s="1"/>
  <c r="E146" i="43" s="1"/>
  <c r="E134" i="29"/>
  <c r="E145" i="29" s="1"/>
  <c r="E146" i="29" s="1"/>
  <c r="D7" i="45" s="1"/>
  <c r="H7" i="45" s="1"/>
  <c r="D19" i="45" l="1"/>
  <c r="H19" i="45" s="1"/>
  <c r="E130" i="37"/>
  <c r="E129" i="37"/>
  <c r="E132" i="37"/>
  <c r="D17" i="45"/>
  <c r="H17" i="45" s="1"/>
  <c r="E132" i="43"/>
  <c r="E131" i="43"/>
  <c r="E130" i="43"/>
  <c r="D15" i="45"/>
  <c r="H15" i="45" s="1"/>
  <c r="E131" i="36"/>
  <c r="E130" i="36"/>
  <c r="E132" i="36"/>
  <c r="H11" i="45"/>
  <c r="E129" i="34"/>
  <c r="E130" i="34"/>
  <c r="E132" i="34"/>
  <c r="E132" i="29"/>
  <c r="E131" i="29"/>
  <c r="E130" i="29"/>
  <c r="H23" i="45" l="1"/>
  <c r="H25" i="45" s="1"/>
  <c r="E134" i="39"/>
  <c r="E145" i="39" s="1"/>
  <c r="E146" i="39" s="1"/>
</calcChain>
</file>

<file path=xl/sharedStrings.xml><?xml version="1.0" encoding="utf-8"?>
<sst xmlns="http://schemas.openxmlformats.org/spreadsheetml/2006/main" count="2288" uniqueCount="228">
  <si>
    <t>DESCRIÇÃO</t>
  </si>
  <si>
    <t>TOTAL</t>
  </si>
  <si>
    <t>PLANILHA DE CUSTOS E FORMAÇÃO DE PREÇOS</t>
  </si>
  <si>
    <t>ATUALIZADA CONFORME PORTARIA SLTI/MP 07, DE 09 DE MARÇO DE 2011, e IN SLTI/MP 6, DE 23 DE DEZEMBRO DE 2013.</t>
  </si>
  <si>
    <r>
      <t>N</t>
    </r>
    <r>
      <rPr>
        <strike/>
        <sz val="11"/>
        <color indexed="8"/>
        <rFont val="Calibri"/>
        <family val="2"/>
      </rPr>
      <t>º</t>
    </r>
    <r>
      <rPr>
        <sz val="11"/>
        <color indexed="8"/>
        <rFont val="Calibri"/>
        <family val="2"/>
      </rPr>
      <t xml:space="preserve"> Processo</t>
    </r>
  </si>
  <si>
    <r>
      <t>Licitação N</t>
    </r>
    <r>
      <rPr>
        <strike/>
        <sz val="11"/>
        <color indexed="8"/>
        <rFont val="Calibri"/>
        <family val="2"/>
      </rPr>
      <t>º</t>
    </r>
  </si>
  <si>
    <t>Dia ___/___/_____ às ___:___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</si>
  <si>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</si>
  <si>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</si>
  <si>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</si>
  <si>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</si>
  <si>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</si>
  <si>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Brasilia/DF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</si>
  <si>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</si>
  <si>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</si>
  <si>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</si>
  <si>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Calibri"/>
        <family val="2"/>
      </rPr>
      <t>º</t>
    </r>
    <r>
      <rPr>
        <sz val="11"/>
        <color indexed="8"/>
        <rFont val="Calibri"/>
        <family val="2"/>
      </rPr>
      <t xml:space="preserve"> de meses de execução contratual</t>
    </r>
  </si>
  <si>
    <t>Identificação do Serviço</t>
  </si>
  <si>
    <t>Tipo de serviço</t>
  </si>
  <si>
    <t>Unidade de Medida</t>
  </si>
  <si>
    <t> Quantidade total a contratar (em função da unidade de medida)</t>
  </si>
  <si>
    <t>Nº de postos</t>
  </si>
  <si>
    <t>Nota (1) - Esta tabela poderá ser adaptada às características do serviço contratado, inclusive adaptar rubricas e suas respectivas provisões e ou estimativas, desde que devidamente justificado.</t>
  </si>
  <si>
    <t xml:space="preserve">Nota (2)- As provisões constantes desta planilha poderão não ser necessárias em determinados serviços que não necessitem da dedicação exclusiva dos trabalhadores da contratada para com a Administração. </t>
  </si>
  <si>
    <t>Mão de obra</t>
  </si>
  <si>
    <t>Mão de obra vinculada à execução contratual</t>
  </si>
  <si>
    <t>Dados complementares para composição dos custos referente à mão-de-obra</t>
  </si>
  <si>
    <t>Tipo de serviço (mesmo serviço com características distintas)</t>
  </si>
  <si>
    <t xml:space="preserve">Salário Normativo da Categoria Profissional </t>
  </si>
  <si>
    <t xml:space="preserve">Categoria profissional (vinculada à execução contratual) </t>
  </si>
  <si>
    <t>Data base da categoria (dia/mês/ano)</t>
  </si>
  <si>
    <t> Nota: Deverá ser elaborado um quadro para cada tipo de serviço.</t>
  </si>
  <si>
    <r>
      <t> </t>
    </r>
    <r>
      <rPr>
        <b/>
        <sz val="11"/>
        <color indexed="8"/>
        <rFont val="Calibri"/>
        <family val="2"/>
      </rPr>
      <t>MÓDULO 1 :   COMPOSIÇÃO DA REMUNERAÇÃO</t>
    </r>
  </si>
  <si>
    <t>Composição da Remuneração</t>
  </si>
  <si>
    <t>Porcentagem</t>
  </si>
  <si>
    <t>Valor (R$)</t>
  </si>
  <si>
    <t xml:space="preserve">Salário Base </t>
  </si>
  <si>
    <t>Adicional  de periculosidade</t>
  </si>
  <si>
    <t>Adicional  de insalubridade</t>
  </si>
  <si>
    <t>Adicional noturno</t>
  </si>
  <si>
    <t>E</t>
  </si>
  <si>
    <t>Hora noturna adicional</t>
  </si>
  <si>
    <t>F</t>
  </si>
  <si>
    <t>Adicional de Hora Extra</t>
  </si>
  <si>
    <t>G</t>
  </si>
  <si>
    <t>Hora Extra feriado trabalhado ( S. 444 TST)</t>
  </si>
  <si>
    <t>Total da Remuneração</t>
  </si>
  <si>
    <t>MÓDULO 2:   BENEFÍCIOS MENSAIS E DIÁRIOS</t>
  </si>
  <si>
    <t> Benefícios Mensais e Diários</t>
  </si>
  <si>
    <t>Calculo</t>
  </si>
  <si>
    <t xml:space="preserve">Transporte </t>
  </si>
  <si>
    <t>Auxílio alimentação (vales, cesta básica, entre outros)</t>
  </si>
  <si>
    <t>Assistência médica e familiar</t>
  </si>
  <si>
    <t>Auxílio creche</t>
  </si>
  <si>
    <t>Seguro de vida, invalidez e funeral</t>
  </si>
  <si>
    <t>CCT</t>
  </si>
  <si>
    <t>Outros (assistência odontológica)</t>
  </si>
  <si>
    <t>Total de Benefícios Mensais e Diários</t>
  </si>
  <si>
    <t>Nota: o valor informado deverá ser o custo real do insumo (descontado o valor eventualmente pago pelo empregado).</t>
  </si>
  <si>
    <t>MÓDULO 3:   INSUMOS DIVERSOS</t>
  </si>
  <si>
    <t>Insumos Diversos</t>
  </si>
  <si>
    <t>Uniformes</t>
  </si>
  <si>
    <t>Materiais</t>
  </si>
  <si>
    <t>Equipamentos</t>
  </si>
  <si>
    <t>Outros</t>
  </si>
  <si>
    <t>Total de Insumos Diversos</t>
  </si>
  <si>
    <t>Nota: Valores mensais por empregado.</t>
  </si>
  <si>
    <t>MÓDULO 4:   ENCARGOS SOCIAIS E TRABALHISTAS</t>
  </si>
  <si>
    <t>Submódulo 4.1 – Encargos previdenciários, FGTS e outras contribuições:</t>
  </si>
  <si>
    <t>4.1</t>
  </si>
  <si>
    <t>Encargos previdenciários, FGTS e outras contribuições</t>
  </si>
  <si>
    <t>Percentual (%)</t>
  </si>
  <si>
    <t>INSS</t>
  </si>
  <si>
    <t>SESI ou SESC</t>
  </si>
  <si>
    <t>SENAI ou SENAC</t>
  </si>
  <si>
    <t>INCRA</t>
  </si>
  <si>
    <t>Salário Educação</t>
  </si>
  <si>
    <t>FGTS</t>
  </si>
  <si>
    <t>Seguro de acidente do trabalho</t>
  </si>
  <si>
    <t>H</t>
  </si>
  <si>
    <t>SEBRAE</t>
  </si>
  <si>
    <t>Nota (1) - Os percentuais dos encargos previdenciários, FGTS  e demais contribuições são aqueles estabelecidos pela legislação vigente.</t>
  </si>
  <si>
    <t>Nota (2) - Percentuais incidentes sobre a remuneração.</t>
  </si>
  <si>
    <t xml:space="preserve">Submódulo 4.2 – 13º (décimo terceiro) Salário </t>
  </si>
  <si>
    <t>4.2</t>
  </si>
  <si>
    <t>13º Salário</t>
  </si>
  <si>
    <t>Percentual aplicado</t>
  </si>
  <si>
    <t>13 º (décimo terceiro) Salário</t>
  </si>
  <si>
    <t>Subtotal</t>
  </si>
  <si>
    <t>Incidência dos encargos previstos no Submódulo 4.1 sobre 13º (décimo terceiro) salário (%)</t>
  </si>
  <si>
    <t>C.1</t>
  </si>
  <si>
    <t>Incidência dos encargos previstos no Submódulo 4.1 sobre 1/3  constitucional, excluída a a contribuição previdenciária</t>
  </si>
  <si>
    <t>Submódulo 4.3 - Afastamento Maternidade</t>
  </si>
  <si>
    <t>4.3</t>
  </si>
  <si>
    <t>Afastamento maternidade</t>
  </si>
  <si>
    <t>Incidência dos encargos do submódulo 4.1 sobre Afastamento Maternidade</t>
  </si>
  <si>
    <t>Submódulo 4.4 -  Provisão para Rescisão</t>
  </si>
  <si>
    <t>4.4</t>
  </si>
  <si>
    <t>Provisão para Rescisão</t>
  </si>
  <si>
    <t>Aviso prévio indenizado</t>
  </si>
  <si>
    <t>Incidência do FGTS sobre aviso prévio indenizado</t>
  </si>
  <si>
    <t>Multa sobre FGTS  e contribuições sociais sobre o aviso prévio indenizado</t>
  </si>
  <si>
    <t xml:space="preserve">Aviso prévio trabalhado  </t>
  </si>
  <si>
    <t>Incidência dos encargos do submódulo 4.1 sobre aviso prévio trabalhado</t>
  </si>
  <si>
    <t>Multa sobre FGTS e contribuições sociais sobre o aviso prévio trabalhado</t>
  </si>
  <si>
    <t>Submódulo  4.5  – Custo de Reposição do Profissional Ausente</t>
  </si>
  <si>
    <t>4.5</t>
  </si>
  <si>
    <t>Composição do Custo de Reposição do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</si>
  <si>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</si>
  <si>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</si>
  <si>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</si>
  <si>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</si>
  <si>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</si>
  <si>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Outros (especificar)</t>
  </si>
  <si>
    <t>Incidência dos encargos do submódulo 4.1 sobre o custo de reposição do profissional ausente</t>
  </si>
  <si>
    <t>Quadro-Resumo – Módulo 4 - Encargos sociais e trabalhistas</t>
  </si>
  <si>
    <t>Módulo 4 - Encargos sociais e trabalhistas</t>
  </si>
  <si>
    <t>13º (décimo terceiro) salário</t>
  </si>
  <si>
    <t>Custo de rescisão</t>
  </si>
  <si>
    <t>Custo de reposição do profissional ausente</t>
  </si>
  <si>
    <t>4.6</t>
  </si>
  <si>
    <t>Total Encargos Sociais e Trabalhistas</t>
  </si>
  <si>
    <r>
      <t> </t>
    </r>
    <r>
      <rPr>
        <b/>
        <sz val="11"/>
        <color indexed="8"/>
        <rFont val="Calibri"/>
        <family val="2"/>
      </rPr>
      <t>MÓDULO 5 - CUSTOS INDIRETOS, TRIBUTOS E LUCRO</t>
    </r>
  </si>
  <si>
    <t> 5</t>
  </si>
  <si>
    <t>Custos Indiretos, Tributos e Lucro</t>
  </si>
  <si>
    <t>%</t>
  </si>
  <si>
    <t>Custos Indiretos</t>
  </si>
  <si>
    <t>Lucro</t>
  </si>
  <si>
    <t>Tributos</t>
  </si>
  <si>
    <t>C.1. Tributos Federais (especificar)</t>
  </si>
  <si>
    <t>C.1.1. PIS</t>
  </si>
  <si>
    <t>C.1.2. COFINS</t>
  </si>
  <si>
    <t>C.2.  Tributos Estaduais (especificar)</t>
  </si>
  <si>
    <t>C.2.1. ISS</t>
  </si>
  <si>
    <t>C.3.   Tributos Municipais (especificar)</t>
  </si>
  <si>
    <t>Nota (1): Custos Indiretos, Tributos e Lucro por empregado.</t>
  </si>
  <si>
    <t>Nota (2): O valor referente a tributos é obtido aplicando-se o percentual sobre o valor do faturamento.</t>
  </si>
  <si>
    <t>Anexo III – B - Quadro-resumo do Custo por Empregado</t>
  </si>
  <si>
    <t>Mão-de-obra vinculada à execução contratual (valor por empregado)</t>
  </si>
  <si>
    <t>(R$)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</si>
  <si>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</si>
  <si>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</si>
  <si>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</si>
  <si>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</si>
  <si>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</si>
  <si>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</si>
  <si>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</si>
  <si>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UNIFORMES</t>
  </si>
  <si>
    <t>CATEGORIA</t>
  </si>
  <si>
    <t>PEÇAS</t>
  </si>
  <si>
    <t>VALOR UNITÁRIO A(R$)</t>
  </si>
  <si>
    <t>VALOR UNITÁRIO B (R$)</t>
  </si>
  <si>
    <t>VALOR UNITÁRIO C (R$)</t>
  </si>
  <si>
    <t>Valor Proposto</t>
  </si>
  <si>
    <t xml:space="preserve">VALOR DO CONJUNTO (R$) (a) semestral </t>
  </si>
  <si>
    <t>VALOR ANUAL (R$) (a) x 2</t>
  </si>
  <si>
    <t>Eletricista</t>
  </si>
  <si>
    <t>Bombeiro hidráulico</t>
  </si>
  <si>
    <t>Engenheiro eletricista pleno</t>
  </si>
  <si>
    <t>Encarregado/Supervisor de manutenção predial sênior</t>
  </si>
  <si>
    <t>Técnico de ar condicionado</t>
  </si>
  <si>
    <t>Técnico em refrigeração</t>
  </si>
  <si>
    <t>Ajudante de manutenção</t>
  </si>
  <si>
    <t>Auxiliar técnico/Assistente de engenharia</t>
  </si>
  <si>
    <t>Demais funcionários </t>
  </si>
  <si>
    <t>calças</t>
  </si>
  <si>
    <t>calças compridas tipo “jeans” ou similar;</t>
  </si>
  <si>
    <t xml:space="preserve">camisetas em algodão; </t>
  </si>
  <si>
    <t>jalecos;</t>
  </si>
  <si>
    <t>Sapato ou Botina</t>
  </si>
  <si>
    <t>pares de sapato ou botina com sola de borracha, de acordo com a categoria profissional;</t>
  </si>
  <si>
    <t>pares de meia;</t>
  </si>
  <si>
    <t>cintos.</t>
  </si>
  <si>
    <t>Engenheiro e Desenhista</t>
  </si>
  <si>
    <t>Camisa social</t>
  </si>
  <si>
    <t xml:space="preserve">Calça jeans </t>
  </si>
  <si>
    <t>Calça jeans</t>
  </si>
  <si>
    <t>Cinto de couro</t>
  </si>
  <si>
    <t>Meia</t>
  </si>
  <si>
    <t>Sapato social</t>
  </si>
  <si>
    <t>Tipo social</t>
  </si>
  <si>
    <t>Mangas compridas com punho simples</t>
  </si>
  <si>
    <t>SUBTOTAL Engenheiro e Desenhista (valor médio)</t>
  </si>
  <si>
    <t>SUBTOTAL Demais funcionários (valor médio)</t>
  </si>
  <si>
    <t xml:space="preserve">QT. </t>
  </si>
  <si>
    <t>VALOR MENSAL MÉDIO Engenheiro e Desenhista</t>
  </si>
  <si>
    <t>VALOR MENSAL MÉDIO demais</t>
  </si>
  <si>
    <t>mão de obra</t>
  </si>
  <si>
    <t>h/mês</t>
  </si>
  <si>
    <t>Custo mensal</t>
  </si>
  <si>
    <t>Engenheiro</t>
  </si>
  <si>
    <t>Encarregado Geral senior</t>
  </si>
  <si>
    <t>Auxilirar Técnico</t>
  </si>
  <si>
    <t>eletricista</t>
  </si>
  <si>
    <t>Eletricista platonista noturno</t>
  </si>
  <si>
    <t>Eletricista plantonista Diurno</t>
  </si>
  <si>
    <t>Técnico em ar condicionado</t>
  </si>
  <si>
    <t>Técnico em refrigeraçaõ</t>
  </si>
  <si>
    <t>Bombeiro Hidráulico</t>
  </si>
  <si>
    <t>Qnt.</t>
  </si>
  <si>
    <t>Custo unitário</t>
  </si>
  <si>
    <t>ajudante de manutenção</t>
  </si>
  <si>
    <t>VALOR MENSAL</t>
  </si>
  <si>
    <t>VALOR TOTAL (12 MESES)</t>
  </si>
  <si>
    <t>Adicional de Hora Extra (14 feriados nacionais 14/12meses = 1,16 feriados por mês/4eletricistas = 0,3*12=3,5 horas por mês)</t>
  </si>
  <si>
    <t>Hora Extra feriado trabalhado ( S. 444 TST)( (14 feriados nacionais 14/12meses = 1,16 feriados por mês/4eletricistas = 0,3*12=3,5 horas por mês)</t>
  </si>
  <si>
    <t>SINDISERVIÇOS 2017</t>
  </si>
  <si>
    <t>SINTEC DF 2016</t>
  </si>
  <si>
    <t>Outros (CESTA BÁSICA DIEESE)</t>
  </si>
  <si>
    <t>Adicional noturno   (15%)</t>
  </si>
  <si>
    <t>Hora noturna adicional (12,85)</t>
  </si>
  <si>
    <t xml:space="preserve">Adicional de Hora Extra </t>
  </si>
  <si>
    <t>Técnico eletricistaplantonista diurno (escala 12x36)</t>
  </si>
  <si>
    <t>Mão de obra não residente</t>
  </si>
  <si>
    <t>SERRALHEIRO</t>
  </si>
  <si>
    <t>MARCENEIRO</t>
  </si>
  <si>
    <t>VALOR ANUAL</t>
  </si>
  <si>
    <t>SINTECDF 2017</t>
  </si>
  <si>
    <t>Técnico eletricista plantonista Noturno (escala 12x36)</t>
  </si>
  <si>
    <t>SINAPI</t>
  </si>
  <si>
    <t xml:space="preserve">VALOR HORA </t>
  </si>
  <si>
    <t>ENCARGOS</t>
  </si>
  <si>
    <t>BDI</t>
  </si>
  <si>
    <t>VALOR HORA</t>
  </si>
  <si>
    <t>Total de horas</t>
  </si>
  <si>
    <t>Valor final</t>
  </si>
  <si>
    <t>SENGE DF 2017/2019</t>
  </si>
  <si>
    <t>SINDUSCON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</si>
</sst>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trike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10"/>
      <name val="Times New Roman"/>
      <family val="1"/>
    </font>
    <font>
      <b/>
      <sz val="12"/>
      <color indexed="8"/>
      <name val="Calibri"/>
      <family val="2"/>
    </font>
    <font>
      <sz val="11"/>
      <name val="Arial"/>
      <family val="2"/>
    </font>
    <font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22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23" borderId="8" applyNumberFormat="0" applyFont="0" applyAlignment="0" applyProtection="0"/>
    <xf numFmtId="0" fontId="16" fillId="20" borderId="9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74">
    <xf numFmtId="0" fontId="0" fillId="0" borderId="0" xfId="0"/>
    <xf numFmtId="4" fontId="2" fillId="0" borderId="0" xfId="0" applyNumberFormat="1" applyFont="1" applyAlignment="1">
      <alignment horizontal="justify" vertical="center"/>
    </xf>
    <xf numFmtId="4" fontId="2" fillId="0" borderId="0" xfId="0" applyNumberFormat="1" applyFont="1" applyAlignment="1">
      <alignment vertical="center"/>
    </xf>
    <xf numFmtId="4" fontId="2" fillId="0" borderId="11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24" borderId="13" xfId="0" applyNumberFormat="1" applyFont="1" applyFill="1" applyBorder="1" applyAlignment="1">
      <alignment horizontal="center" vertical="center" wrapText="1"/>
    </xf>
    <xf numFmtId="4" fontId="2" fillId="24" borderId="1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26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/>
    </xf>
    <xf numFmtId="3" fontId="20" fillId="24" borderId="11" xfId="0" applyNumberFormat="1" applyFont="1" applyFill="1" applyBorder="1" applyAlignment="1">
      <alignment horizontal="center" vertical="center" wrapText="1"/>
    </xf>
    <xf numFmtId="4" fontId="20" fillId="24" borderId="12" xfId="0" applyNumberFormat="1" applyFont="1" applyFill="1" applyBorder="1" applyAlignment="1">
      <alignment horizontal="left" vertical="center" wrapText="1"/>
    </xf>
    <xf numFmtId="4" fontId="20" fillId="24" borderId="1" xfId="0" applyNumberFormat="1" applyFont="1" applyFill="1" applyBorder="1" applyAlignment="1">
      <alignment horizontal="center" vertical="center" wrapText="1"/>
    </xf>
    <xf numFmtId="9" fontId="2" fillId="0" borderId="1" xfId="53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53" applyFont="1" applyBorder="1" applyAlignment="1">
      <alignment horizontal="center" vertical="center" wrapText="1"/>
    </xf>
    <xf numFmtId="4" fontId="2" fillId="24" borderId="11" xfId="0" applyNumberFormat="1" applyFont="1" applyFill="1" applyBorder="1" applyAlignment="1">
      <alignment horizontal="center" vertical="center" wrapText="1"/>
    </xf>
    <xf numFmtId="4" fontId="20" fillId="24" borderId="12" xfId="0" applyNumberFormat="1" applyFont="1" applyFill="1" applyBorder="1" applyAlignment="1">
      <alignment horizontal="center" vertical="center" wrapText="1"/>
    </xf>
    <xf numFmtId="9" fontId="20" fillId="24" borderId="1" xfId="53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0" fillId="24" borderId="11" xfId="0" applyNumberFormat="1" applyFont="1" applyFill="1" applyBorder="1" applyAlignment="1">
      <alignment horizontal="left" vertical="center" wrapText="1"/>
    </xf>
    <xf numFmtId="4" fontId="20" fillId="24" borderId="13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4" fontId="20" fillId="24" borderId="11" xfId="0" applyNumberFormat="1" applyFont="1" applyFill="1" applyBorder="1" applyAlignment="1">
      <alignment vertical="center" wrapText="1"/>
    </xf>
    <xf numFmtId="4" fontId="20" fillId="24" borderId="21" xfId="0" applyNumberFormat="1" applyFont="1" applyFill="1" applyBorder="1" applyAlignment="1">
      <alignment vertical="center" wrapText="1"/>
    </xf>
    <xf numFmtId="4" fontId="20" fillId="24" borderId="21" xfId="0" applyNumberFormat="1" applyFont="1" applyFill="1" applyBorder="1" applyAlignment="1">
      <alignment horizontal="center" vertical="center" wrapText="1"/>
    </xf>
    <xf numFmtId="4" fontId="20" fillId="24" borderId="1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vertical="center" wrapText="1"/>
    </xf>
    <xf numFmtId="10" fontId="20" fillId="24" borderId="22" xfId="0" applyNumberFormat="1" applyFont="1" applyFill="1" applyBorder="1" applyAlignment="1">
      <alignment horizontal="center" vertical="center" wrapText="1"/>
    </xf>
    <xf numFmtId="4" fontId="22" fillId="0" borderId="23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4" fontId="20" fillId="24" borderId="24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0" fillId="0" borderId="1" xfId="0" applyNumberFormat="1" applyFont="1" applyFill="1" applyBorder="1" applyAlignment="1">
      <alignment horizontal="center" vertical="center" wrapText="1"/>
    </xf>
    <xf numFmtId="4" fontId="20" fillId="0" borderId="22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10" fontId="20" fillId="24" borderId="1" xfId="0" applyNumberFormat="1" applyFont="1" applyFill="1" applyBorder="1" applyAlignment="1">
      <alignment horizontal="center" vertical="center" wrapText="1"/>
    </xf>
    <xf numFmtId="4" fontId="20" fillId="24" borderId="22" xfId="0" applyNumberFormat="1" applyFont="1" applyFill="1" applyBorder="1" applyAlignment="1">
      <alignment horizontal="center" vertical="center" wrapText="1"/>
    </xf>
    <xf numFmtId="4" fontId="20" fillId="24" borderId="1" xfId="0" applyNumberFormat="1" applyFont="1" applyFill="1" applyBorder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4" fontId="20" fillId="24" borderId="19" xfId="0" applyNumberFormat="1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vertical="center" wrapText="1"/>
    </xf>
    <xf numFmtId="4" fontId="20" fillId="24" borderId="21" xfId="0" applyNumberFormat="1" applyFont="1" applyFill="1" applyBorder="1" applyAlignment="1">
      <alignment horizontal="left" vertical="center" wrapText="1"/>
    </xf>
    <xf numFmtId="10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3" fontId="20" fillId="24" borderId="1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4" fontId="20" fillId="24" borderId="11" xfId="0" applyNumberFormat="1" applyFont="1" applyFill="1" applyBorder="1" applyAlignment="1">
      <alignment horizontal="center" vertical="center" wrapText="1"/>
    </xf>
    <xf numFmtId="4" fontId="20" fillId="24" borderId="13" xfId="0" applyNumberFormat="1" applyFont="1" applyFill="1" applyBorder="1" applyAlignment="1">
      <alignment horizontal="center" vertical="center"/>
    </xf>
    <xf numFmtId="10" fontId="2" fillId="0" borderId="12" xfId="51" applyNumberFormat="1" applyFont="1" applyBorder="1" applyAlignment="1">
      <alignment horizontal="center" vertical="center" wrapText="1"/>
    </xf>
    <xf numFmtId="10" fontId="20" fillId="0" borderId="12" xfId="51" applyNumberFormat="1" applyFont="1" applyBorder="1" applyAlignment="1">
      <alignment horizontal="center" vertical="center" wrapText="1"/>
    </xf>
    <xf numFmtId="10" fontId="2" fillId="0" borderId="12" xfId="0" applyNumberFormat="1" applyFont="1" applyBorder="1" applyAlignment="1">
      <alignment horizontal="center" vertical="center" wrapText="1"/>
    </xf>
    <xf numFmtId="10" fontId="20" fillId="24" borderId="12" xfId="51" applyNumberFormat="1" applyFont="1" applyFill="1" applyBorder="1" applyAlignment="1">
      <alignment horizontal="center" vertical="center" wrapText="1"/>
    </xf>
    <xf numFmtId="4" fontId="20" fillId="24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0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0" fillId="2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5" fillId="27" borderId="1" xfId="0" applyNumberFormat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 wrapText="1"/>
    </xf>
    <xf numFmtId="3" fontId="20" fillId="24" borderId="12" xfId="0" applyNumberFormat="1" applyFont="1" applyFill="1" applyBorder="1" applyAlignment="1">
      <alignment horizontal="center" vertical="center" wrapText="1"/>
    </xf>
    <xf numFmtId="4" fontId="2" fillId="24" borderId="12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4" fontId="20" fillId="24" borderId="27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wrapText="1"/>
    </xf>
    <xf numFmtId="4" fontId="20" fillId="24" borderId="12" xfId="0" applyNumberFormat="1" applyFont="1" applyFill="1" applyBorder="1" applyAlignment="1">
      <alignment horizontal="center" vertical="center" wrapText="1"/>
    </xf>
    <xf numFmtId="4" fontId="20" fillId="24" borderId="21" xfId="0" applyNumberFormat="1" applyFont="1" applyFill="1" applyBorder="1" applyAlignment="1">
      <alignment horizontal="center" vertical="center" wrapText="1"/>
    </xf>
    <xf numFmtId="4" fontId="20" fillId="2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horizontal="left" vertical="center"/>
    </xf>
    <xf numFmtId="4" fontId="20" fillId="24" borderId="12" xfId="0" applyNumberFormat="1" applyFont="1" applyFill="1" applyBorder="1" applyAlignment="1">
      <alignment horizontal="left" vertical="center" wrapText="1"/>
    </xf>
    <xf numFmtId="4" fontId="20" fillId="24" borderId="21" xfId="0" applyNumberFormat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right" vertical="center"/>
    </xf>
    <xf numFmtId="4" fontId="25" fillId="27" borderId="18" xfId="0" applyNumberFormat="1" applyFont="1" applyFill="1" applyBorder="1" applyAlignment="1">
      <alignment horizontal="center" vertical="center"/>
    </xf>
    <xf numFmtId="4" fontId="0" fillId="28" borderId="11" xfId="0" applyNumberFormat="1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vertical="center" wrapText="1"/>
    </xf>
    <xf numFmtId="0" fontId="20" fillId="0" borderId="33" xfId="0" applyFont="1" applyFill="1" applyBorder="1" applyAlignment="1">
      <alignment vertical="center" wrapText="1"/>
    </xf>
    <xf numFmtId="0" fontId="20" fillId="0" borderId="34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 wrapText="1"/>
    </xf>
    <xf numFmtId="0" fontId="0" fillId="0" borderId="0" xfId="0" applyAlignment="1"/>
    <xf numFmtId="0" fontId="19" fillId="0" borderId="0" xfId="0" applyFont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4" fontId="20" fillId="25" borderId="1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left" vertical="center" wrapText="1"/>
    </xf>
    <xf numFmtId="4" fontId="2" fillId="0" borderId="17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horizontal="left" vertical="center" wrapText="1"/>
    </xf>
    <xf numFmtId="4" fontId="22" fillId="0" borderId="23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horizontal="left" vertical="center"/>
    </xf>
    <xf numFmtId="4" fontId="20" fillId="24" borderId="12" xfId="0" applyNumberFormat="1" applyFont="1" applyFill="1" applyBorder="1" applyAlignment="1">
      <alignment horizontal="left" vertical="center" wrapText="1"/>
    </xf>
    <xf numFmtId="4" fontId="20" fillId="24" borderId="21" xfId="0" applyNumberFormat="1" applyFont="1" applyFill="1" applyBorder="1" applyAlignment="1">
      <alignment horizontal="left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20" fillId="24" borderId="12" xfId="0" applyNumberFormat="1" applyFont="1" applyFill="1" applyBorder="1" applyAlignment="1">
      <alignment horizontal="center" vertical="center" wrapText="1"/>
    </xf>
    <xf numFmtId="4" fontId="20" fillId="24" borderId="21" xfId="0" applyNumberFormat="1" applyFont="1" applyFill="1" applyBorder="1" applyAlignment="1">
      <alignment horizontal="center" vertical="center" wrapText="1"/>
    </xf>
    <xf numFmtId="4" fontId="20" fillId="24" borderId="1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left" vertical="center"/>
    </xf>
    <xf numFmtId="4" fontId="20" fillId="0" borderId="19" xfId="0" applyNumberFormat="1" applyFont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/>
    </xf>
    <xf numFmtId="4" fontId="20" fillId="2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 wrapText="1"/>
    </xf>
    <xf numFmtId="4" fontId="22" fillId="0" borderId="0" xfId="0" applyNumberFormat="1" applyFont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4" fontId="20" fillId="28" borderId="12" xfId="0" applyNumberFormat="1" applyFont="1" applyFill="1" applyBorder="1" applyAlignment="1">
      <alignment horizontal="center" vertical="center" wrapText="1"/>
    </xf>
    <xf numFmtId="4" fontId="20" fillId="28" borderId="19" xfId="0" applyNumberFormat="1" applyFont="1" applyFill="1" applyBorder="1" applyAlignment="1">
      <alignment horizontal="center" vertical="center" wrapText="1"/>
    </xf>
    <xf numFmtId="4" fontId="20" fillId="28" borderId="21" xfId="0" applyNumberFormat="1" applyFont="1" applyFill="1" applyBorder="1" applyAlignment="1">
      <alignment horizontal="center" vertical="center" wrapText="1"/>
    </xf>
    <xf numFmtId="4" fontId="20" fillId="24" borderId="1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10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4" fontId="19" fillId="0" borderId="32" xfId="0" applyNumberFormat="1" applyFont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6" xfId="0" applyFont="1" applyFill="1" applyBorder="1" applyAlignment="1">
      <alignment horizontal="center" vertical="center"/>
    </xf>
    <xf numFmtId="0" fontId="25" fillId="24" borderId="27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right" vertical="center"/>
    </xf>
    <xf numFmtId="0" fontId="25" fillId="24" borderId="25" xfId="0" applyFont="1" applyFill="1" applyBorder="1" applyAlignment="1">
      <alignment horizontal="right" vertical="center"/>
    </xf>
    <xf numFmtId="0" fontId="25" fillId="24" borderId="26" xfId="0" applyFont="1" applyFill="1" applyBorder="1" applyAlignment="1">
      <alignment horizontal="right" vertical="center"/>
    </xf>
    <xf numFmtId="0" fontId="25" fillId="24" borderId="27" xfId="0" applyFont="1" applyFill="1" applyBorder="1" applyAlignment="1">
      <alignment horizontal="right" vertical="center"/>
    </xf>
    <xf numFmtId="0" fontId="25" fillId="24" borderId="18" xfId="0" applyFont="1" applyFill="1" applyBorder="1" applyAlignment="1">
      <alignment horizontal="right" vertical="center" wrapText="1"/>
    </xf>
  </cellXfs>
  <cellStyles count="61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oeda 2" xfId="40"/>
    <cellStyle name="Moeda 2 2" xfId="41"/>
    <cellStyle name="Moeda 3" xfId="42"/>
    <cellStyle name="Neutral" xfId="43"/>
    <cellStyle name="Normal" xfId="0" builtinId="0"/>
    <cellStyle name="Normal 2" xfId="44"/>
    <cellStyle name="Normal 2 2" xfId="45"/>
    <cellStyle name="Normal 3" xfId="46"/>
    <cellStyle name="Normal 3 2" xfId="2"/>
    <cellStyle name="Normal 4" xfId="47"/>
    <cellStyle name="Normal 5" xfId="48"/>
    <cellStyle name="Note" xfId="49"/>
    <cellStyle name="Output" xfId="50"/>
    <cellStyle name="Porcentagem 2" xfId="51"/>
    <cellStyle name="Porcentagem 3" xfId="52"/>
    <cellStyle name="Porcentagem 4" xfId="53"/>
    <cellStyle name="Separador de milhares 2" xfId="54"/>
    <cellStyle name="Separador de milhares 3" xfId="55"/>
    <cellStyle name="Separador de milhares 4" xfId="56"/>
    <cellStyle name="Separador de milhares 5" xfId="57"/>
    <cellStyle name="Title" xfId="58"/>
    <cellStyle name="Vírgula 2" xfId="1"/>
    <cellStyle name="Vírgula 2 2" xfId="3"/>
    <cellStyle name="Vírgula 3" xfId="4"/>
    <cellStyle name="Vírgula 4" xfId="59"/>
    <cellStyle name="Warning Text" xfId="6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DIC\Licita&#231;&#227;o\Manuten&#231;&#227;o\Preg&#227;o\Documents%20and%20Settings\leonardo\Meus%20documentos\PROPOSTAS\EXECUTIVO\MIN%20DEFESA\INFRAERO\Planilha%20Proposta%20Leonar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NHARIA/Trabalho/2017/SENGE/TERMOS%20DE%20REFER&#202;NCIA/Brigada/Planilha%20Briga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fetivo"/>
      <sheetName val="PF"/>
      <sheetName val="Benefícios"/>
      <sheetName val="Uniforme e EPI"/>
      <sheetName val="Material"/>
      <sheetName val="AQ"/>
      <sheetName val="DE"/>
      <sheetName val="DOV"/>
      <sheetName val="DV"/>
      <sheetName val="DG"/>
      <sheetName val="ADII"/>
      <sheetName val="DOE_h"/>
      <sheetName val="E S"/>
      <sheetName val="MC"/>
      <sheetName val="Resumo"/>
      <sheetName val="Consolidado_D"/>
      <sheetName val="Simulado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A B"/>
      <sheetName val="Anexo A Diurno 12x36"/>
      <sheetName val="Anexo A Noturno 12x36"/>
      <sheetName val="Anexo A Noturno subst"/>
      <sheetName val="Anexo A Chefe"/>
      <sheetName val="Benefícios e Hora Extra"/>
      <sheetName val="Anexo C e D"/>
      <sheetName val="Qtd. a Contratar"/>
      <sheetName val="Equipamento"/>
      <sheetName val="uniforme"/>
      <sheetName val="endere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127" zoomScaleNormal="100" workbookViewId="0">
      <selection activeCell="D12" sqref="D12:E12"/>
    </sheetView>
  </sheetViews>
  <sheetFormatPr defaultRowHeight="15" x14ac:dyDescent="0.25"/>
  <cols>
    <col min="2" max="2" width="5" customWidth="1"/>
    <col min="3" max="3" width="20.5703125" customWidth="1"/>
    <col min="4" max="4" width="14.28515625" customWidth="1"/>
    <col min="5" max="5" width="25.42578125" customWidth="1"/>
  </cols>
  <sheetData>
    <row r="2" spans="2:5" x14ac:dyDescent="0.25">
      <c r="B2" s="126" t="s">
        <v>2</v>
      </c>
      <c r="C2" s="127"/>
      <c r="D2" s="127"/>
      <c r="E2" s="127"/>
    </row>
    <row r="3" spans="2:5" ht="30.75" customHeight="1" x14ac:dyDescent="0.25">
      <c r="B3" s="128" t="s">
        <v>3</v>
      </c>
      <c r="C3" s="128"/>
      <c r="D3" s="128"/>
      <c r="E3" s="128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45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60" x14ac:dyDescent="0.25">
      <c r="B12" s="5" t="s">
        <v>13</v>
      </c>
      <c r="C12" s="4" t="s">
        <v>14</v>
      </c>
      <c r="D12" s="130" t="s">
        <v>226</v>
      </c>
      <c r="E12" s="130"/>
    </row>
    <row r="13" spans="2:5" ht="30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6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8"/>
      <c r="C17" s="8" t="s">
        <v>21</v>
      </c>
      <c r="D17" s="133"/>
      <c r="E17" s="133"/>
    </row>
    <row r="18" spans="2:5" ht="38.25" customHeight="1" x14ac:dyDescent="0.25">
      <c r="B18" s="134" t="s">
        <v>22</v>
      </c>
      <c r="C18" s="134"/>
      <c r="D18" s="134"/>
      <c r="E18" s="134"/>
    </row>
    <row r="19" spans="2:5" ht="4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29.25" x14ac:dyDescent="0.25">
      <c r="B25" s="9">
        <v>1</v>
      </c>
      <c r="C25" s="109" t="s">
        <v>27</v>
      </c>
      <c r="D25" s="110"/>
      <c r="E25" s="86" t="s">
        <v>158</v>
      </c>
    </row>
    <row r="26" spans="2:5" x14ac:dyDescent="0.25">
      <c r="B26" s="10">
        <v>2</v>
      </c>
      <c r="C26" s="111" t="s">
        <v>28</v>
      </c>
      <c r="D26" s="112"/>
      <c r="E26" s="11">
        <v>7964.5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ht="30" x14ac:dyDescent="0.25">
      <c r="B32" s="16">
        <v>1</v>
      </c>
      <c r="C32" s="17" t="s">
        <v>33</v>
      </c>
      <c r="D32" s="18" t="s">
        <v>34</v>
      </c>
      <c r="E32" s="18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7964.5</v>
      </c>
    </row>
    <row r="34" spans="2:5" ht="30" x14ac:dyDescent="0.25">
      <c r="B34" s="5" t="s">
        <v>10</v>
      </c>
      <c r="C34" s="4" t="s">
        <v>37</v>
      </c>
      <c r="D34" s="21"/>
      <c r="E34" s="8"/>
    </row>
    <row r="35" spans="2:5" ht="30" x14ac:dyDescent="0.25">
      <c r="B35" s="5" t="s">
        <v>13</v>
      </c>
      <c r="C35" s="4" t="s">
        <v>38</v>
      </c>
      <c r="D35" s="21"/>
      <c r="E35" s="8"/>
    </row>
    <row r="36" spans="2:5" x14ac:dyDescent="0.25">
      <c r="B36" s="5" t="s">
        <v>15</v>
      </c>
      <c r="C36" s="4" t="s">
        <v>39</v>
      </c>
      <c r="D36" s="21"/>
      <c r="E36" s="8"/>
    </row>
    <row r="37" spans="2:5" ht="30" x14ac:dyDescent="0.25">
      <c r="B37" s="5" t="s">
        <v>40</v>
      </c>
      <c r="C37" s="4" t="s">
        <v>41</v>
      </c>
      <c r="D37" s="21"/>
      <c r="E37" s="8"/>
    </row>
    <row r="38" spans="2:5" ht="30" x14ac:dyDescent="0.25">
      <c r="B38" s="5" t="s">
        <v>42</v>
      </c>
      <c r="C38" s="4" t="s">
        <v>43</v>
      </c>
      <c r="D38" s="21"/>
      <c r="E38" s="8"/>
    </row>
    <row r="39" spans="2:5" ht="45" x14ac:dyDescent="0.25">
      <c r="B39" s="5" t="s">
        <v>44</v>
      </c>
      <c r="C39" s="4" t="s">
        <v>45</v>
      </c>
      <c r="D39" s="21"/>
      <c r="E39" s="8"/>
    </row>
    <row r="40" spans="2:5" ht="30" x14ac:dyDescent="0.25">
      <c r="B40" s="22"/>
      <c r="C40" s="23" t="s">
        <v>46</v>
      </c>
      <c r="D40" s="24">
        <f>SUM(D33:D39)</f>
        <v>1</v>
      </c>
      <c r="E40" s="18">
        <f>SUM(E33:E39)</f>
        <v>7964.5</v>
      </c>
    </row>
    <row r="41" spans="2:5" x14ac:dyDescent="0.25">
      <c r="B41" s="1"/>
      <c r="C41" s="2"/>
      <c r="D41" s="25"/>
      <c r="E41" s="2"/>
    </row>
    <row r="42" spans="2:5" x14ac:dyDescent="0.25">
      <c r="B42" s="26" t="s">
        <v>47</v>
      </c>
      <c r="C42" s="27"/>
      <c r="D42" s="28"/>
      <c r="E42" s="29"/>
    </row>
    <row r="43" spans="2:5" ht="30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/>
    </row>
    <row r="45" spans="2:5" ht="45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18*22</f>
        <v>396</v>
      </c>
    </row>
    <row r="46" spans="2:5" ht="30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8"/>
      <c r="E47" s="8">
        <f>'[2]Benefícios e Hora Extra'!Q13</f>
        <v>0</v>
      </c>
    </row>
    <row r="48" spans="2:5" ht="30" x14ac:dyDescent="0.25">
      <c r="B48" s="5" t="s">
        <v>40</v>
      </c>
      <c r="C48" s="4" t="s">
        <v>54</v>
      </c>
      <c r="D48" s="8" t="s">
        <v>55</v>
      </c>
      <c r="E48" s="8"/>
    </row>
    <row r="49" spans="2:5" ht="30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ht="30" x14ac:dyDescent="0.25">
      <c r="B50" s="22"/>
      <c r="C50" s="23" t="s">
        <v>57</v>
      </c>
      <c r="D50" s="18">
        <f>SUM(E44:E49)</f>
        <v>396</v>
      </c>
      <c r="E50" s="18">
        <f>SUM(E44:E49)</f>
        <v>396</v>
      </c>
    </row>
    <row r="51" spans="2:5" ht="27" customHeight="1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52.7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52.7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26" t="s">
        <v>68</v>
      </c>
      <c r="C63" s="27"/>
      <c r="D63" s="28"/>
      <c r="E63" s="29"/>
    </row>
    <row r="64" spans="2:5" ht="60" x14ac:dyDescent="0.25">
      <c r="B64" s="18" t="s">
        <v>69</v>
      </c>
      <c r="C64" s="34" t="s">
        <v>70</v>
      </c>
      <c r="D64" s="35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>E40*D65</f>
        <v>1592.9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>E40*D66</f>
        <v>119.4675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>E40*D67</f>
        <v>79.644999999999996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>E40*D68</f>
        <v>15.929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>E40*D69</f>
        <v>199.11250000000001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>E40*D70</f>
        <v>637.16</v>
      </c>
    </row>
    <row r="71" spans="2:5" ht="30" x14ac:dyDescent="0.25">
      <c r="B71" s="41" t="s">
        <v>44</v>
      </c>
      <c r="C71" s="42" t="s">
        <v>78</v>
      </c>
      <c r="D71" s="39">
        <v>0.03</v>
      </c>
      <c r="E71" s="40">
        <f>E40*D71</f>
        <v>238.935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>E40*D72</f>
        <v>47.786999999999999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2930.9359999999997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26" t="s">
        <v>83</v>
      </c>
      <c r="C77" s="27"/>
      <c r="D77" s="28"/>
      <c r="E77" s="29"/>
    </row>
    <row r="78" spans="2:5" ht="30" x14ac:dyDescent="0.25">
      <c r="B78" s="18" t="s">
        <v>84</v>
      </c>
      <c r="C78" s="34" t="s">
        <v>85</v>
      </c>
      <c r="D78" s="18" t="s">
        <v>86</v>
      </c>
      <c r="E78" s="46" t="s">
        <v>35</v>
      </c>
    </row>
    <row r="79" spans="2:5" ht="30" x14ac:dyDescent="0.25">
      <c r="B79" s="37" t="s">
        <v>8</v>
      </c>
      <c r="C79" s="47" t="s">
        <v>87</v>
      </c>
      <c r="D79" s="48">
        <v>8.3299999999999999E-2</v>
      </c>
      <c r="E79" s="8">
        <f>E40*D79</f>
        <v>663.44285000000002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663.44285000000002</v>
      </c>
    </row>
    <row r="81" spans="2:5" ht="51" x14ac:dyDescent="0.25">
      <c r="B81" s="51" t="s">
        <v>13</v>
      </c>
      <c r="C81" s="52" t="s">
        <v>89</v>
      </c>
      <c r="D81" s="48">
        <v>3.0700000000000002E-2</v>
      </c>
      <c r="E81" s="8">
        <f>D81*E80</f>
        <v>20.367695495000003</v>
      </c>
    </row>
    <row r="82" spans="2:5" ht="76.5" x14ac:dyDescent="0.25">
      <c r="B82" s="51" t="s">
        <v>90</v>
      </c>
      <c r="C82" s="53" t="s">
        <v>91</v>
      </c>
      <c r="D82" s="48"/>
      <c r="E82" s="8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683.81054549500004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18" t="s">
        <v>93</v>
      </c>
      <c r="C86" s="56" t="s">
        <v>94</v>
      </c>
      <c r="D86" s="18" t="s">
        <v>86</v>
      </c>
      <c r="E86" s="46" t="s">
        <v>35</v>
      </c>
    </row>
    <row r="87" spans="2:5" ht="30" x14ac:dyDescent="0.25">
      <c r="B87" s="37" t="s">
        <v>8</v>
      </c>
      <c r="C87" s="47" t="s">
        <v>94</v>
      </c>
      <c r="D87" s="48">
        <v>2.0000000000000001E-4</v>
      </c>
      <c r="E87" s="8">
        <f>E40*D87</f>
        <v>1.5929</v>
      </c>
    </row>
    <row r="88" spans="2:5" ht="75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0.58618720000000013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2.1790872000000001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18" t="s">
        <v>97</v>
      </c>
      <c r="C92" s="59" t="s">
        <v>98</v>
      </c>
      <c r="D92" s="18" t="s">
        <v>86</v>
      </c>
      <c r="E92" s="18" t="s">
        <v>35</v>
      </c>
    </row>
    <row r="93" spans="2:5" ht="30" x14ac:dyDescent="0.25">
      <c r="B93" s="37" t="s">
        <v>8</v>
      </c>
      <c r="C93" s="47" t="s">
        <v>99</v>
      </c>
      <c r="D93" s="48">
        <v>1.4200000000000001E-2</v>
      </c>
      <c r="E93" s="8">
        <f>$E$40*D93</f>
        <v>113.0959</v>
      </c>
    </row>
    <row r="94" spans="2:5" ht="45" x14ac:dyDescent="0.25">
      <c r="B94" s="37" t="s">
        <v>10</v>
      </c>
      <c r="C94" s="47" t="s">
        <v>100</v>
      </c>
      <c r="D94" s="57">
        <f>D93*D70</f>
        <v>1.1360000000000001E-3</v>
      </c>
      <c r="E94" s="8">
        <f t="shared" ref="E94:E98" si="0">$E$40*D94</f>
        <v>9.0476720000000004</v>
      </c>
    </row>
    <row r="95" spans="2:5" ht="60" x14ac:dyDescent="0.25">
      <c r="B95" s="37" t="s">
        <v>13</v>
      </c>
      <c r="C95" s="47" t="s">
        <v>101</v>
      </c>
      <c r="D95" s="48">
        <v>7.0000000000000001E-3</v>
      </c>
      <c r="E95" s="8">
        <f t="shared" si="0"/>
        <v>55.7515</v>
      </c>
    </row>
    <row r="96" spans="2:5" ht="30" x14ac:dyDescent="0.25">
      <c r="B96" s="37" t="s">
        <v>15</v>
      </c>
      <c r="C96" s="47" t="s">
        <v>102</v>
      </c>
      <c r="D96" s="57">
        <v>1.9400000000000001E-2</v>
      </c>
      <c r="E96" s="8">
        <f t="shared" si="0"/>
        <v>154.51130000000001</v>
      </c>
    </row>
    <row r="97" spans="2:5" ht="75" x14ac:dyDescent="0.25">
      <c r="B97" s="37" t="s">
        <v>40</v>
      </c>
      <c r="C97" s="47" t="s">
        <v>103</v>
      </c>
      <c r="D97" s="57">
        <f>D96*D73</f>
        <v>7.1392000000000027E-3</v>
      </c>
      <c r="E97" s="8">
        <f t="shared" si="0"/>
        <v>56.860158400000024</v>
      </c>
    </row>
    <row r="98" spans="2:5" ht="60" x14ac:dyDescent="0.25">
      <c r="B98" s="41" t="s">
        <v>42</v>
      </c>
      <c r="C98" s="60" t="s">
        <v>104</v>
      </c>
      <c r="D98" s="48">
        <v>4.2999999999999997E-2</v>
      </c>
      <c r="E98" s="8">
        <f t="shared" si="0"/>
        <v>342.47349999999994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18">
        <f>SUM(E93:E98)</f>
        <v>731.74003040000002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45" x14ac:dyDescent="0.25">
      <c r="B102" s="18" t="s">
        <v>106</v>
      </c>
      <c r="C102" s="61" t="s">
        <v>107</v>
      </c>
      <c r="D102" s="18" t="s">
        <v>86</v>
      </c>
      <c r="E102" s="46" t="s">
        <v>35</v>
      </c>
    </row>
    <row r="103" spans="2:5" ht="45" x14ac:dyDescent="0.25">
      <c r="B103" s="37" t="s">
        <v>8</v>
      </c>
      <c r="C103" s="47" t="s">
        <v>108</v>
      </c>
      <c r="D103" s="48">
        <v>0.121</v>
      </c>
      <c r="E103" s="8">
        <f>E40*D103</f>
        <v>963.70449999999994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8">
        <f>E40*D104</f>
        <v>133.00715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8">
        <f>E40*D105</f>
        <v>1.5929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8">
        <f>E40*D106</f>
        <v>110.70654999999999</v>
      </c>
    </row>
    <row r="107" spans="2:5" ht="30" x14ac:dyDescent="0.25">
      <c r="B107" s="37" t="s">
        <v>40</v>
      </c>
      <c r="C107" s="47" t="s">
        <v>112</v>
      </c>
      <c r="D107" s="48">
        <v>2.0999999999999999E-3</v>
      </c>
      <c r="E107" s="8">
        <f>E40*D107</f>
        <v>16.725449999999999</v>
      </c>
    </row>
    <row r="108" spans="2:5" x14ac:dyDescent="0.25">
      <c r="B108" s="37" t="s">
        <v>42</v>
      </c>
      <c r="C108" s="47" t="s">
        <v>113</v>
      </c>
      <c r="D108" s="48">
        <v>0</v>
      </c>
      <c r="E108" s="8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1225.7365500000001</v>
      </c>
    </row>
    <row r="110" spans="2:5" ht="90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451.0710504000001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1676.8076004000002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18" t="s">
        <v>35</v>
      </c>
      <c r="E114" s="65"/>
    </row>
    <row r="115" spans="2:5" ht="60" x14ac:dyDescent="0.25">
      <c r="B115" s="37" t="s">
        <v>69</v>
      </c>
      <c r="C115" s="47" t="s">
        <v>70</v>
      </c>
      <c r="D115" s="8">
        <f>E73</f>
        <v>2930.9359999999997</v>
      </c>
      <c r="E115" s="65"/>
    </row>
    <row r="116" spans="2:5" ht="30" x14ac:dyDescent="0.25">
      <c r="B116" s="37" t="s">
        <v>84</v>
      </c>
      <c r="C116" s="47" t="s">
        <v>117</v>
      </c>
      <c r="D116" s="8">
        <f>E83</f>
        <v>683.81054549500004</v>
      </c>
      <c r="E116" s="14"/>
    </row>
    <row r="117" spans="2:5" ht="30" x14ac:dyDescent="0.25">
      <c r="B117" s="37" t="s">
        <v>93</v>
      </c>
      <c r="C117" s="47" t="s">
        <v>94</v>
      </c>
      <c r="D117" s="8">
        <f>E89</f>
        <v>2.1790872000000001</v>
      </c>
      <c r="E117" s="65"/>
    </row>
    <row r="118" spans="2:5" x14ac:dyDescent="0.25">
      <c r="B118" s="37" t="s">
        <v>97</v>
      </c>
      <c r="C118" s="47" t="s">
        <v>118</v>
      </c>
      <c r="D118" s="8">
        <f>E99</f>
        <v>731.74003040000002</v>
      </c>
      <c r="E118" s="65"/>
    </row>
    <row r="119" spans="2:5" ht="45" x14ac:dyDescent="0.25">
      <c r="B119" s="37" t="s">
        <v>106</v>
      </c>
      <c r="C119" s="47" t="s">
        <v>119</v>
      </c>
      <c r="D119" s="8">
        <f>E111</f>
        <v>1676.8076004000002</v>
      </c>
      <c r="E119" s="65"/>
    </row>
    <row r="120" spans="2:5" x14ac:dyDescent="0.25">
      <c r="B120" s="37" t="s">
        <v>120</v>
      </c>
      <c r="C120" s="47" t="s">
        <v>113</v>
      </c>
      <c r="D120" s="8">
        <v>0</v>
      </c>
      <c r="E120" s="65"/>
    </row>
    <row r="121" spans="2:5" x14ac:dyDescent="0.25">
      <c r="B121" s="121" t="s">
        <v>121</v>
      </c>
      <c r="C121" s="123"/>
      <c r="D121" s="18">
        <f>SUM(D115:D120)</f>
        <v>6025.4732634950005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ht="30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1443.8673263495002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1588.2540589844502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1248.9452372923176</v>
      </c>
    </row>
    <row r="128" spans="2:5" ht="30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121.67830925978826</v>
      </c>
    </row>
    <row r="130" spans="2:5" x14ac:dyDescent="0.25">
      <c r="B130" s="5"/>
      <c r="C130" s="3" t="s">
        <v>131</v>
      </c>
      <c r="D130" s="68">
        <v>0.03</v>
      </c>
      <c r="E130" s="12">
        <f>D130*E146</f>
        <v>561.59219658363816</v>
      </c>
    </row>
    <row r="131" spans="2:5" ht="4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D132*E146</f>
        <v>935.98699430606359</v>
      </c>
    </row>
    <row r="133" spans="2:5" ht="4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4281.0666226262683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7964.5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396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52.7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6025.4732634950005</v>
      </c>
    </row>
    <row r="144" spans="2:5" x14ac:dyDescent="0.25">
      <c r="B144" s="119" t="s">
        <v>144</v>
      </c>
      <c r="C144" s="125"/>
      <c r="D144" s="120"/>
      <c r="E144" s="74">
        <f>SUM(E140:E143)</f>
        <v>14438.673263495002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4281.0666226262683</v>
      </c>
    </row>
    <row r="146" spans="2:5" x14ac:dyDescent="0.25">
      <c r="B146" s="138" t="s">
        <v>146</v>
      </c>
      <c r="C146" s="139"/>
      <c r="D146" s="140"/>
      <c r="E146" s="100">
        <f>SUM(E144:E145)</f>
        <v>18719.739886121271</v>
      </c>
    </row>
  </sheetData>
  <mergeCells count="52">
    <mergeCell ref="B73:C73"/>
    <mergeCell ref="B146:D146"/>
    <mergeCell ref="C54:D54"/>
    <mergeCell ref="C55:D55"/>
    <mergeCell ref="C56:D56"/>
    <mergeCell ref="C57:D57"/>
    <mergeCell ref="C58:D58"/>
    <mergeCell ref="C59:D59"/>
    <mergeCell ref="C140:D140"/>
    <mergeCell ref="C141:D141"/>
    <mergeCell ref="C142:D142"/>
    <mergeCell ref="C143:D143"/>
    <mergeCell ref="B144:D144"/>
    <mergeCell ref="C145:D145"/>
    <mergeCell ref="B89:C89"/>
    <mergeCell ref="B99:C99"/>
    <mergeCell ref="C27:D27"/>
    <mergeCell ref="C28:D28"/>
    <mergeCell ref="B29:E29"/>
    <mergeCell ref="B51:D51"/>
    <mergeCell ref="B60:D60"/>
    <mergeCell ref="B21:E21"/>
    <mergeCell ref="B2:E2"/>
    <mergeCell ref="B3:E3"/>
    <mergeCell ref="D5:E5"/>
    <mergeCell ref="D6:E6"/>
    <mergeCell ref="B7:E7"/>
    <mergeCell ref="B9:E9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135:E135"/>
    <mergeCell ref="B136:E136"/>
    <mergeCell ref="B138:E138"/>
    <mergeCell ref="C139:D139"/>
    <mergeCell ref="B80:C80"/>
    <mergeCell ref="B83:C83"/>
    <mergeCell ref="B111:C111"/>
    <mergeCell ref="B121:C121"/>
    <mergeCell ref="B123:E123"/>
    <mergeCell ref="B109:C109"/>
    <mergeCell ref="B23:E23"/>
    <mergeCell ref="B24:E24"/>
    <mergeCell ref="C25:D25"/>
    <mergeCell ref="C26:D26"/>
    <mergeCell ref="B22:E22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22" workbookViewId="0">
      <selection activeCell="D12" sqref="D12:E12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206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29.25" x14ac:dyDescent="0.25">
      <c r="B25" s="9">
        <v>1</v>
      </c>
      <c r="C25" s="109" t="s">
        <v>27</v>
      </c>
      <c r="D25" s="110"/>
      <c r="E25" s="86" t="s">
        <v>157</v>
      </c>
    </row>
    <row r="26" spans="2:5" x14ac:dyDescent="0.25">
      <c r="B26" s="10">
        <v>2</v>
      </c>
      <c r="C26" s="111" t="s">
        <v>28</v>
      </c>
      <c r="D26" s="112"/>
      <c r="E26" s="11">
        <v>1665.52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1665.52</v>
      </c>
    </row>
    <row r="34" spans="2:5" x14ac:dyDescent="0.25">
      <c r="B34" s="5" t="s">
        <v>10</v>
      </c>
      <c r="C34" s="4" t="s">
        <v>37</v>
      </c>
      <c r="D34" s="21"/>
      <c r="E34" s="90"/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</v>
      </c>
      <c r="E40" s="89">
        <f>SUM(E33:E39)</f>
        <v>1665.52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(22*10)-(6%*E40)</f>
        <v>120.06880000000001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29.5*22</f>
        <v>649</v>
      </c>
    </row>
    <row r="46" spans="2:5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x14ac:dyDescent="0.25">
      <c r="B50" s="22"/>
      <c r="C50" s="87" t="s">
        <v>57</v>
      </c>
      <c r="D50" s="89">
        <f>SUM(E44:E49)</f>
        <v>770.56880000000001</v>
      </c>
      <c r="E50" s="89">
        <f>SUM(E44:E49)</f>
        <v>770.56880000000001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333.10400000000004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24.982799999999997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16.655200000000001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3.3310400000000002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41.638000000000005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133.24160000000001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49.965599999999995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9.9931199999999993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612.91135999999995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138.73781600000001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138.73781600000001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4.2592509512000003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142.9970669512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0.33310400000000001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0.12258227200000003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0.45568627200000006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23.650384000000003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1.8920307200000002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11.65864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32.311087999999998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11.890480384000004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71.617359999999991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153.019983104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201.52791999999999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27.814183999999997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0.33310400000000001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23.150727999999997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3.4975919999999996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256.32352800000001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94.327058304000019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350.65058630400006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612.91135999999995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142.9970669512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0.45568627200000006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153.019983104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350.65058630400006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1260.0346826312002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378.15534826312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415.97088308943205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327.10437624759879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31.868096586503778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147.08352270694053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245.13920451156756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1121.230607600151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1665.52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770.56880000000001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1260.0346826312002</v>
      </c>
    </row>
    <row r="144" spans="2:5" x14ac:dyDescent="0.25">
      <c r="B144" s="119" t="s">
        <v>144</v>
      </c>
      <c r="C144" s="125"/>
      <c r="D144" s="120"/>
      <c r="E144" s="74">
        <f>SUM(E140:E143)</f>
        <v>3781.5534826312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1121.230607600151</v>
      </c>
    </row>
    <row r="146" spans="2:5" x14ac:dyDescent="0.25">
      <c r="B146" s="121" t="s">
        <v>146</v>
      </c>
      <c r="C146" s="123"/>
      <c r="D146" s="122"/>
      <c r="E146" s="72">
        <f>SUM(E144:E145)</f>
        <v>4902.784090231351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opLeftCell="A37" workbookViewId="0">
      <selection activeCell="G13" sqref="G13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227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29.25" x14ac:dyDescent="0.25">
      <c r="B25" s="9">
        <v>1</v>
      </c>
      <c r="C25" s="109" t="s">
        <v>27</v>
      </c>
      <c r="D25" s="110"/>
      <c r="E25" s="86" t="s">
        <v>162</v>
      </c>
    </row>
    <row r="26" spans="2:5" x14ac:dyDescent="0.25">
      <c r="B26" s="10">
        <v>2</v>
      </c>
      <c r="C26" s="111" t="s">
        <v>28</v>
      </c>
      <c r="D26" s="112"/>
      <c r="E26" s="11">
        <v>1027.4000000000001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10" x14ac:dyDescent="0.25">
      <c r="B33" s="5" t="s">
        <v>8</v>
      </c>
      <c r="C33" s="4" t="s">
        <v>36</v>
      </c>
      <c r="D33" s="19">
        <v>1</v>
      </c>
      <c r="E33" s="20">
        <f>E26</f>
        <v>1027.4000000000001</v>
      </c>
    </row>
    <row r="34" spans="2:10" x14ac:dyDescent="0.25">
      <c r="B34" s="5" t="s">
        <v>10</v>
      </c>
      <c r="C34" s="4" t="s">
        <v>37</v>
      </c>
      <c r="D34" s="21"/>
      <c r="E34" s="90"/>
    </row>
    <row r="35" spans="2:10" x14ac:dyDescent="0.25">
      <c r="B35" s="5" t="s">
        <v>13</v>
      </c>
      <c r="C35" s="4" t="s">
        <v>38</v>
      </c>
      <c r="D35" s="21"/>
      <c r="E35" s="90"/>
    </row>
    <row r="36" spans="2:10" x14ac:dyDescent="0.25">
      <c r="B36" s="5" t="s">
        <v>15</v>
      </c>
      <c r="C36" s="4" t="s">
        <v>39</v>
      </c>
      <c r="D36" s="21"/>
      <c r="E36" s="90"/>
    </row>
    <row r="37" spans="2:10" x14ac:dyDescent="0.25">
      <c r="B37" s="5" t="s">
        <v>40</v>
      </c>
      <c r="C37" s="4" t="s">
        <v>41</v>
      </c>
      <c r="D37" s="21"/>
      <c r="E37" s="90"/>
    </row>
    <row r="38" spans="2:10" x14ac:dyDescent="0.25">
      <c r="B38" s="5" t="s">
        <v>42</v>
      </c>
      <c r="C38" s="4" t="s">
        <v>43</v>
      </c>
      <c r="D38" s="21"/>
      <c r="E38" s="90"/>
    </row>
    <row r="39" spans="2:10" ht="30" x14ac:dyDescent="0.25">
      <c r="B39" s="5" t="s">
        <v>44</v>
      </c>
      <c r="C39" s="4" t="s">
        <v>45</v>
      </c>
      <c r="D39" s="21"/>
      <c r="E39" s="90"/>
    </row>
    <row r="40" spans="2:10" x14ac:dyDescent="0.25">
      <c r="B40" s="22"/>
      <c r="C40" s="87" t="s">
        <v>46</v>
      </c>
      <c r="D40" s="24">
        <f>SUM(D33:D39)</f>
        <v>1</v>
      </c>
      <c r="E40" s="89">
        <f>SUM(E33:E39)</f>
        <v>1027.4000000000001</v>
      </c>
    </row>
    <row r="41" spans="2:10" x14ac:dyDescent="0.25">
      <c r="B41" s="1"/>
      <c r="C41" s="2"/>
      <c r="D41" s="25"/>
      <c r="E41" s="2"/>
    </row>
    <row r="42" spans="2:10" x14ac:dyDescent="0.25">
      <c r="B42" s="92" t="s">
        <v>47</v>
      </c>
      <c r="C42" s="27"/>
      <c r="D42" s="91"/>
      <c r="E42" s="29"/>
    </row>
    <row r="43" spans="2:10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10" x14ac:dyDescent="0.25">
      <c r="B44" s="5" t="s">
        <v>8</v>
      </c>
      <c r="C44" s="32" t="s">
        <v>50</v>
      </c>
      <c r="D44" s="20"/>
      <c r="E44" s="20">
        <f>(22*10) - (6%*E40)</f>
        <v>158.35599999999999</v>
      </c>
      <c r="J44" s="20" t="e">
        <f>CONCATENATE('[2]Benefícios e Hora Extra'!L4," ",'[2]Benefícios e Hora Extra'!L9,"
",'[2]Benefícios e Hora Extra'!M4," ",'[2]Benefícios e Hora Extra'!M9,"
",'[2]Benefícios e Hora Extra'!N4," ",'[2]Benefícios e Hora Extra'!N9)</f>
        <v>#REF!</v>
      </c>
    </row>
    <row r="45" spans="2:10" ht="30" x14ac:dyDescent="0.25">
      <c r="B45" s="5" t="s">
        <v>10</v>
      </c>
      <c r="C45" s="4" t="s">
        <v>51</v>
      </c>
      <c r="E45" s="20">
        <f>15*22</f>
        <v>330</v>
      </c>
    </row>
    <row r="46" spans="2:10" x14ac:dyDescent="0.25">
      <c r="B46" s="5" t="s">
        <v>13</v>
      </c>
      <c r="C46" s="4" t="s">
        <v>52</v>
      </c>
      <c r="D46" s="20"/>
      <c r="E46" s="20">
        <v>0</v>
      </c>
    </row>
    <row r="47" spans="2:10" x14ac:dyDescent="0.25">
      <c r="B47" s="5" t="s">
        <v>15</v>
      </c>
      <c r="C47" s="4" t="s">
        <v>53</v>
      </c>
      <c r="D47" s="90"/>
      <c r="E47" s="90"/>
    </row>
    <row r="48" spans="2:10" x14ac:dyDescent="0.25">
      <c r="B48" s="5" t="s">
        <v>40</v>
      </c>
      <c r="C48" s="4" t="s">
        <v>54</v>
      </c>
      <c r="D48" s="90" t="s">
        <v>55</v>
      </c>
      <c r="E48" s="90"/>
    </row>
    <row r="49" spans="2:5" x14ac:dyDescent="0.25">
      <c r="B49" s="5" t="s">
        <v>42</v>
      </c>
      <c r="C49" s="4" t="s">
        <v>208</v>
      </c>
      <c r="D49" s="20" t="s">
        <v>55</v>
      </c>
      <c r="E49" s="20">
        <v>422.03</v>
      </c>
    </row>
    <row r="50" spans="2:5" x14ac:dyDescent="0.25">
      <c r="B50" s="22"/>
      <c r="C50" s="87" t="s">
        <v>57</v>
      </c>
      <c r="D50" s="89">
        <f>SUM(E44:E49)</f>
        <v>910.38599999999997</v>
      </c>
      <c r="E50" s="89">
        <f>SUM(E44:E49)</f>
        <v>910.38599999999997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205.48000000000002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15.411000000000001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10.274000000000001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2.0548000000000002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25.685000000000002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82.192000000000007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30.822000000000003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6.1644000000000005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378.08320000000003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85.582420000000013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85.582420000000013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2.6273802940000004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88.209800294000019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0.20548000000000002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7.5616640000000027E-2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0.28109664000000006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14.589080000000003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1.1671264000000001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7.1918000000000006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19.931560000000001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7.3348140800000037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44.178200000000004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94.392580480000007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124.31540000000001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17.157579999999999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0.20548000000000002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14.280860000000001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2.15754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158.11686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58.187004480000013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216.30386448000002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378.08320000000003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88.209800294000019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0.28109664000000006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94.392580480000007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216.30386448000002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777.27054189400008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280.04865418940005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308.05351960834008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242.242085873831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23.600400210176211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108.92492404696713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181.54154007827856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830.34425967157108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1027.4000000000001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910.38599999999997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777.27054189400008</v>
      </c>
    </row>
    <row r="144" spans="2:5" x14ac:dyDescent="0.25">
      <c r="B144" s="119" t="s">
        <v>144</v>
      </c>
      <c r="C144" s="125"/>
      <c r="D144" s="120"/>
      <c r="E144" s="74">
        <f>SUM(E140:E143)</f>
        <v>2800.4865418940003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830.34425967157108</v>
      </c>
    </row>
    <row r="146" spans="2:5" x14ac:dyDescent="0.25">
      <c r="B146" s="121" t="s">
        <v>146</v>
      </c>
      <c r="C146" s="123"/>
      <c r="D146" s="122"/>
      <c r="E146" s="72">
        <f>SUM(E144:E145)</f>
        <v>3630.8308015655712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L5" sqref="L5"/>
    </sheetView>
  </sheetViews>
  <sheetFormatPr defaultRowHeight="15" x14ac:dyDescent="0.25"/>
  <cols>
    <col min="1" max="1" width="11.28515625" customWidth="1"/>
    <col min="2" max="2" width="7.7109375" customWidth="1"/>
    <col min="3" max="3" width="20.42578125" customWidth="1"/>
    <col min="4" max="4" width="8.85546875" customWidth="1"/>
    <col min="5" max="7" width="0" hidden="1" customWidth="1"/>
    <col min="8" max="8" width="8.7109375" customWidth="1"/>
    <col min="9" max="9" width="11.85546875" customWidth="1"/>
    <col min="10" max="10" width="10.42578125" customWidth="1"/>
  </cols>
  <sheetData>
    <row r="1" spans="1:10" ht="15.75" x14ac:dyDescent="0.25">
      <c r="A1" s="165" t="s">
        <v>147</v>
      </c>
      <c r="B1" s="166"/>
      <c r="C1" s="166"/>
      <c r="D1" s="166"/>
      <c r="E1" s="166"/>
      <c r="F1" s="166"/>
      <c r="G1" s="166"/>
      <c r="H1" s="166"/>
      <c r="I1" s="166"/>
      <c r="J1" s="167"/>
    </row>
    <row r="2" spans="1:10" x14ac:dyDescent="0.25">
      <c r="A2" s="75"/>
      <c r="B2" s="75"/>
      <c r="C2" s="76"/>
      <c r="D2" s="76"/>
      <c r="E2" s="75"/>
      <c r="F2" s="75"/>
      <c r="G2" s="75"/>
      <c r="H2" s="75"/>
      <c r="I2" s="76"/>
      <c r="J2" s="76"/>
    </row>
    <row r="3" spans="1:10" ht="60" x14ac:dyDescent="0.25">
      <c r="A3" s="101" t="s">
        <v>148</v>
      </c>
      <c r="B3" s="102" t="s">
        <v>149</v>
      </c>
      <c r="C3" s="103" t="s">
        <v>0</v>
      </c>
      <c r="D3" s="104" t="s">
        <v>184</v>
      </c>
      <c r="E3" s="104" t="s">
        <v>150</v>
      </c>
      <c r="F3" s="104" t="s">
        <v>151</v>
      </c>
      <c r="G3" s="104" t="s">
        <v>152</v>
      </c>
      <c r="H3" s="104" t="s">
        <v>153</v>
      </c>
      <c r="I3" s="104" t="s">
        <v>154</v>
      </c>
      <c r="J3" s="104" t="s">
        <v>155</v>
      </c>
    </row>
    <row r="4" spans="1:10" ht="31.5" x14ac:dyDescent="0.25">
      <c r="A4" s="168" t="s">
        <v>173</v>
      </c>
      <c r="B4" s="95" t="s">
        <v>174</v>
      </c>
      <c r="C4" s="96" t="s">
        <v>181</v>
      </c>
      <c r="D4" s="97">
        <v>2</v>
      </c>
      <c r="E4" s="77"/>
      <c r="F4" s="77"/>
      <c r="G4" s="77"/>
      <c r="H4" s="79">
        <v>37.6</v>
      </c>
      <c r="I4" s="12">
        <f>H4*2</f>
        <v>75.2</v>
      </c>
      <c r="J4" s="12">
        <f>I4*2</f>
        <v>150.4</v>
      </c>
    </row>
    <row r="5" spans="1:10" ht="31.5" x14ac:dyDescent="0.25">
      <c r="A5" s="168"/>
      <c r="B5" s="95" t="s">
        <v>175</v>
      </c>
      <c r="C5" s="96" t="s">
        <v>176</v>
      </c>
      <c r="D5" s="97">
        <v>2</v>
      </c>
      <c r="E5" s="77"/>
      <c r="F5" s="77"/>
      <c r="G5" s="77"/>
      <c r="H5" s="79">
        <v>43</v>
      </c>
      <c r="I5" s="12">
        <f>H5*D5</f>
        <v>86</v>
      </c>
      <c r="J5" s="12">
        <f>I5*2</f>
        <v>172</v>
      </c>
    </row>
    <row r="6" spans="1:10" ht="47.25" x14ac:dyDescent="0.25">
      <c r="A6" s="168"/>
      <c r="B6" s="95" t="s">
        <v>177</v>
      </c>
      <c r="C6" s="96" t="s">
        <v>177</v>
      </c>
      <c r="D6" s="97">
        <v>1</v>
      </c>
      <c r="E6" s="77"/>
      <c r="F6" s="77"/>
      <c r="G6" s="77"/>
      <c r="H6" s="79">
        <v>32</v>
      </c>
      <c r="I6" s="12">
        <v>32</v>
      </c>
      <c r="J6" s="12">
        <f>I6*2</f>
        <v>64</v>
      </c>
    </row>
    <row r="7" spans="1:10" ht="15.75" x14ac:dyDescent="0.25">
      <c r="A7" s="168"/>
      <c r="B7" s="95" t="s">
        <v>178</v>
      </c>
      <c r="C7" s="96" t="s">
        <v>180</v>
      </c>
      <c r="D7" s="97">
        <v>2</v>
      </c>
      <c r="E7" s="77"/>
      <c r="F7" s="77"/>
      <c r="G7" s="77"/>
      <c r="H7" s="79">
        <v>6.5</v>
      </c>
      <c r="I7" s="12">
        <f>H7*2</f>
        <v>13</v>
      </c>
      <c r="J7" s="12">
        <f>I7*2</f>
        <v>26</v>
      </c>
    </row>
    <row r="8" spans="1:10" ht="31.5" x14ac:dyDescent="0.25">
      <c r="A8" s="168"/>
      <c r="B8" s="95" t="s">
        <v>179</v>
      </c>
      <c r="C8" s="96" t="s">
        <v>180</v>
      </c>
      <c r="D8" s="97">
        <v>1</v>
      </c>
      <c r="E8" s="77"/>
      <c r="F8" s="77"/>
      <c r="G8" s="77"/>
      <c r="H8" s="79">
        <v>110</v>
      </c>
      <c r="I8" s="12">
        <f>H8*1</f>
        <v>110</v>
      </c>
      <c r="J8" s="12">
        <f>I8*2</f>
        <v>220</v>
      </c>
    </row>
    <row r="9" spans="1:10" ht="15.75" x14ac:dyDescent="0.25">
      <c r="A9" s="173" t="s">
        <v>182</v>
      </c>
      <c r="B9" s="173"/>
      <c r="C9" s="173"/>
      <c r="D9" s="173"/>
      <c r="E9" s="173"/>
      <c r="F9" s="173"/>
      <c r="G9" s="173"/>
      <c r="H9" s="98"/>
      <c r="I9" s="99">
        <f>SUM(I3:I8)</f>
        <v>316.2</v>
      </c>
      <c r="J9" s="99">
        <f>SUM(J3:J8)</f>
        <v>632.4</v>
      </c>
    </row>
    <row r="10" spans="1:10" ht="15.75" x14ac:dyDescent="0.25">
      <c r="A10" s="170" t="s">
        <v>185</v>
      </c>
      <c r="B10" s="171"/>
      <c r="C10" s="171"/>
      <c r="D10" s="171"/>
      <c r="E10" s="171"/>
      <c r="F10" s="171"/>
      <c r="G10" s="171"/>
      <c r="H10" s="171"/>
      <c r="I10" s="172"/>
      <c r="J10" s="80">
        <f>(J9/12)</f>
        <v>52.699999999999996</v>
      </c>
    </row>
    <row r="11" spans="1:10" ht="31.5" x14ac:dyDescent="0.25">
      <c r="A11" s="168" t="s">
        <v>164</v>
      </c>
      <c r="B11" s="96" t="s">
        <v>165</v>
      </c>
      <c r="C11" s="96" t="s">
        <v>166</v>
      </c>
      <c r="D11" s="97">
        <v>3</v>
      </c>
      <c r="E11" s="78">
        <v>0</v>
      </c>
      <c r="F11" s="79"/>
      <c r="G11" s="79"/>
      <c r="H11" s="79">
        <v>43</v>
      </c>
      <c r="I11" s="12">
        <f t="shared" ref="I11:I16" si="0">H11*D11</f>
        <v>129</v>
      </c>
      <c r="J11" s="12">
        <f t="shared" ref="J11:J16" si="1">I11*2</f>
        <v>258</v>
      </c>
    </row>
    <row r="12" spans="1:10" ht="63" x14ac:dyDescent="0.25">
      <c r="A12" s="168"/>
      <c r="B12" s="96" t="s">
        <v>167</v>
      </c>
      <c r="C12" s="95" t="s">
        <v>167</v>
      </c>
      <c r="D12" s="97">
        <v>4</v>
      </c>
      <c r="E12" s="78">
        <v>0</v>
      </c>
      <c r="F12" s="79"/>
      <c r="G12" s="79"/>
      <c r="H12" s="79">
        <v>13</v>
      </c>
      <c r="I12" s="12">
        <f t="shared" si="0"/>
        <v>52</v>
      </c>
      <c r="J12" s="12">
        <f t="shared" si="1"/>
        <v>104</v>
      </c>
    </row>
    <row r="13" spans="1:10" ht="15.75" x14ac:dyDescent="0.25">
      <c r="A13" s="168"/>
      <c r="B13" s="96" t="s">
        <v>168</v>
      </c>
      <c r="C13" s="95" t="s">
        <v>168</v>
      </c>
      <c r="D13" s="97">
        <v>3</v>
      </c>
      <c r="E13" s="78">
        <v>0</v>
      </c>
      <c r="F13" s="79"/>
      <c r="G13" s="79"/>
      <c r="H13" s="79">
        <v>29.86</v>
      </c>
      <c r="I13" s="12">
        <f t="shared" si="0"/>
        <v>89.58</v>
      </c>
      <c r="J13" s="12">
        <f t="shared" si="1"/>
        <v>179.16</v>
      </c>
    </row>
    <row r="14" spans="1:10" ht="78.75" x14ac:dyDescent="0.25">
      <c r="A14" s="168"/>
      <c r="B14" s="96" t="s">
        <v>169</v>
      </c>
      <c r="C14" s="95" t="s">
        <v>170</v>
      </c>
      <c r="D14" s="97">
        <v>3</v>
      </c>
      <c r="E14" s="78">
        <v>0</v>
      </c>
      <c r="F14" s="79"/>
      <c r="G14" s="79"/>
      <c r="H14" s="79">
        <v>45</v>
      </c>
      <c r="I14" s="12">
        <f t="shared" si="0"/>
        <v>135</v>
      </c>
      <c r="J14" s="12">
        <f t="shared" si="1"/>
        <v>270</v>
      </c>
    </row>
    <row r="15" spans="1:10" ht="47.25" x14ac:dyDescent="0.25">
      <c r="A15" s="168"/>
      <c r="B15" s="96" t="s">
        <v>171</v>
      </c>
      <c r="C15" s="95" t="s">
        <v>171</v>
      </c>
      <c r="D15" s="97">
        <v>5</v>
      </c>
      <c r="E15" s="78">
        <v>0</v>
      </c>
      <c r="F15" s="79"/>
      <c r="G15" s="79"/>
      <c r="H15" s="79">
        <v>8.6</v>
      </c>
      <c r="I15" s="12">
        <f t="shared" si="0"/>
        <v>43</v>
      </c>
      <c r="J15" s="12">
        <f t="shared" si="1"/>
        <v>86</v>
      </c>
    </row>
    <row r="16" spans="1:10" ht="15.75" x14ac:dyDescent="0.25">
      <c r="A16" s="168"/>
      <c r="B16" s="96" t="s">
        <v>172</v>
      </c>
      <c r="C16" s="95" t="s">
        <v>172</v>
      </c>
      <c r="D16" s="97">
        <v>2</v>
      </c>
      <c r="E16" s="78">
        <v>0</v>
      </c>
      <c r="F16" s="79"/>
      <c r="G16" s="79"/>
      <c r="H16" s="79">
        <v>32</v>
      </c>
      <c r="I16" s="12">
        <f t="shared" si="0"/>
        <v>64</v>
      </c>
      <c r="J16" s="12">
        <f t="shared" si="1"/>
        <v>128</v>
      </c>
    </row>
    <row r="17" spans="1:10" ht="15.75" x14ac:dyDescent="0.25">
      <c r="A17" s="169" t="s">
        <v>183</v>
      </c>
      <c r="B17" s="169"/>
      <c r="C17" s="169"/>
      <c r="D17" s="169"/>
      <c r="E17" s="169"/>
      <c r="F17" s="169"/>
      <c r="G17" s="169"/>
      <c r="H17" s="98"/>
      <c r="I17" s="99">
        <f>SUM(I11:I16)</f>
        <v>512.57999999999993</v>
      </c>
      <c r="J17" s="99">
        <f>SUM(J11:J16)</f>
        <v>1025.1599999999999</v>
      </c>
    </row>
    <row r="18" spans="1:10" ht="15.75" x14ac:dyDescent="0.25">
      <c r="A18" s="170" t="s">
        <v>186</v>
      </c>
      <c r="B18" s="171"/>
      <c r="C18" s="171"/>
      <c r="D18" s="171"/>
      <c r="E18" s="171"/>
      <c r="F18" s="171"/>
      <c r="G18" s="171"/>
      <c r="H18" s="171"/>
      <c r="I18" s="172"/>
      <c r="J18" s="80">
        <f>(J17/12)</f>
        <v>85.429999999999993</v>
      </c>
    </row>
  </sheetData>
  <mergeCells count="7">
    <mergeCell ref="A1:J1"/>
    <mergeCell ref="A11:A16"/>
    <mergeCell ref="A17:G17"/>
    <mergeCell ref="A18:I18"/>
    <mergeCell ref="A4:A8"/>
    <mergeCell ref="A9:G9"/>
    <mergeCell ref="A10:I1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124" workbookViewId="0">
      <selection activeCell="D12" sqref="D12:E12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206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57.75" x14ac:dyDescent="0.25">
      <c r="B25" s="9">
        <v>1</v>
      </c>
      <c r="C25" s="109" t="s">
        <v>27</v>
      </c>
      <c r="D25" s="110"/>
      <c r="E25" s="86" t="s">
        <v>159</v>
      </c>
    </row>
    <row r="26" spans="2:5" x14ac:dyDescent="0.25">
      <c r="B26" s="10">
        <v>2</v>
      </c>
      <c r="C26" s="111" t="s">
        <v>28</v>
      </c>
      <c r="D26" s="112"/>
      <c r="E26" s="11">
        <v>2863.93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2863.93</v>
      </c>
    </row>
    <row r="34" spans="2:5" x14ac:dyDescent="0.25">
      <c r="B34" s="5" t="s">
        <v>10</v>
      </c>
      <c r="C34" s="4" t="s">
        <v>37</v>
      </c>
      <c r="D34" s="21"/>
      <c r="E34" s="90"/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</v>
      </c>
      <c r="E40" s="89">
        <f>SUM(E33:E39)</f>
        <v>2863.93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(22*10)-(6%*E40)</f>
        <v>48.164200000000022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29.5*22</f>
        <v>649</v>
      </c>
    </row>
    <row r="46" spans="2:5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x14ac:dyDescent="0.25">
      <c r="B50" s="22"/>
      <c r="C50" s="87" t="s">
        <v>57</v>
      </c>
      <c r="D50" s="89">
        <f>SUM(E44:E49)</f>
        <v>698.66420000000005</v>
      </c>
      <c r="E50" s="89">
        <f>SUM(E44:E49)</f>
        <v>698.66420000000005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572.78599999999994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42.958949999999994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28.639299999999999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5.7278599999999997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71.598249999999993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229.11439999999999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85.917899999999989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17.183579999999999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1053.9262399999998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238.56536899999998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238.56536899999998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7.3239568283000001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245.88932582829997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0.57278600000000002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0.21078524800000006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0.78357124800000011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40.667805999999999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3.2534244800000001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20.047509999999999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55.560241999999995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20.446169056000006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123.14898999999998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263.12414153599997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346.53552999999999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47.827630999999997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0.57278600000000002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39.808626999999994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6.0142529999999992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440.758827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162.19924833600001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602.95807533599998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1053.9262399999998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245.88932582829997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0.78357124800000011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263.12414153599997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602.95807533599998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2166.6813539482996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581.47055539482994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639.61761093431289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502.97203041652784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49.001977379510798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226.16297252081907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376.93828753469847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1724.0601967456707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2863.93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698.66420000000005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2166.6813539482996</v>
      </c>
    </row>
    <row r="144" spans="2:5" x14ac:dyDescent="0.25">
      <c r="B144" s="119" t="s">
        <v>144</v>
      </c>
      <c r="C144" s="125"/>
      <c r="D144" s="120"/>
      <c r="E144" s="74">
        <f>SUM(E140:E143)</f>
        <v>5814.705553948299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1724.0601967456707</v>
      </c>
    </row>
    <row r="146" spans="2:5" x14ac:dyDescent="0.25">
      <c r="B146" s="121" t="s">
        <v>146</v>
      </c>
      <c r="C146" s="123"/>
      <c r="D146" s="122"/>
      <c r="E146" s="72">
        <f>SUM(E144:E145)</f>
        <v>7538.7657506939695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abSelected="1" topLeftCell="A58" workbookViewId="0">
      <selection activeCell="E27" sqref="E27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57.75" x14ac:dyDescent="0.25">
      <c r="B25" s="9">
        <v>1</v>
      </c>
      <c r="C25" s="109" t="s">
        <v>27</v>
      </c>
      <c r="D25" s="110"/>
      <c r="E25" s="86" t="s">
        <v>163</v>
      </c>
    </row>
    <row r="26" spans="2:5" x14ac:dyDescent="0.25">
      <c r="B26" s="10">
        <v>2</v>
      </c>
      <c r="C26" s="111" t="s">
        <v>28</v>
      </c>
      <c r="D26" s="112"/>
      <c r="E26" s="11">
        <v>1175.94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1175.94</v>
      </c>
    </row>
    <row r="34" spans="2:5" x14ac:dyDescent="0.25">
      <c r="B34" s="5" t="s">
        <v>10</v>
      </c>
      <c r="C34" s="4" t="s">
        <v>37</v>
      </c>
      <c r="D34" s="21"/>
      <c r="E34" s="90"/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</v>
      </c>
      <c r="E40" s="89">
        <f>SUM(E33:E39)</f>
        <v>1175.94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(10*22) - (6%*E40)</f>
        <v>149.4436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25.79*22</f>
        <v>567.38</v>
      </c>
    </row>
    <row r="46" spans="2:5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x14ac:dyDescent="0.25">
      <c r="B50" s="22"/>
      <c r="C50" s="87" t="s">
        <v>57</v>
      </c>
      <c r="D50" s="89">
        <f>SUM(E44:E49)</f>
        <v>718.32359999999994</v>
      </c>
      <c r="E50" s="89">
        <f>SUM(E44:E49)</f>
        <v>718.32359999999994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235.18800000000002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17.639099999999999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11.759400000000001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2.35188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29.398500000000002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94.075200000000009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35.278199999999998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7.0556400000000004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432.74592000000001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97.955802000000006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97.955802000000006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3.0072431214000002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100.9630451214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0.23518800000000004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8.6549184000000043E-2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0.32173718400000006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16.698348000000003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1.3358678400000001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8.231580000000001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22.813236000000003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8.3952708480000027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50.565419999999996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108.03972268800001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142.28873999999999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19.638197999999999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0.23518800000000004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16.345565999999998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2.4694739999999999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180.97716599999995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66.59959708800001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247.57676308799995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432.74592000000001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100.9630451214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0.32173718400000006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108.03972268800001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247.57676308799995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889.64718808139992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286.93407880814004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315.62748668895404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248.19797816904111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ROUND(D129*$E$147,2)</f>
        <v>0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111.60300995242605</v>
      </c>
    </row>
    <row r="131" spans="2:5" x14ac:dyDescent="0.25">
      <c r="B131" s="5"/>
      <c r="C131" s="3" t="s">
        <v>132</v>
      </c>
      <c r="D131" s="68">
        <v>0</v>
      </c>
      <c r="E131" s="12">
        <f>D131*$E$146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186.00501658737676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850.75954366613519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1175.94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718.32359999999994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889.64718808139992</v>
      </c>
    </row>
    <row r="144" spans="2:5" x14ac:dyDescent="0.25">
      <c r="B144" s="119" t="s">
        <v>144</v>
      </c>
      <c r="C144" s="125"/>
      <c r="D144" s="120"/>
      <c r="E144" s="74">
        <f>SUM(E140:E143)</f>
        <v>2869.3407880814002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850.75954366613519</v>
      </c>
    </row>
    <row r="146" spans="2:5" x14ac:dyDescent="0.25">
      <c r="B146" s="121" t="s">
        <v>146</v>
      </c>
      <c r="C146" s="123"/>
      <c r="D146" s="122"/>
      <c r="E146" s="72">
        <f>SUM(E144:E145)</f>
        <v>3720.1003317475352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10" workbookViewId="0">
      <selection activeCell="D12" sqref="D12:E12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206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x14ac:dyDescent="0.25">
      <c r="B25" s="9">
        <v>1</v>
      </c>
      <c r="C25" s="109" t="s">
        <v>27</v>
      </c>
      <c r="D25" s="110"/>
      <c r="E25" s="86" t="s">
        <v>156</v>
      </c>
    </row>
    <row r="26" spans="2:5" x14ac:dyDescent="0.25">
      <c r="B26" s="10">
        <v>2</v>
      </c>
      <c r="C26" s="111" t="s">
        <v>28</v>
      </c>
      <c r="D26" s="112"/>
      <c r="E26" s="11">
        <v>1655.52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1655.52</v>
      </c>
    </row>
    <row r="34" spans="2:5" x14ac:dyDescent="0.25">
      <c r="B34" s="5" t="s">
        <v>10</v>
      </c>
      <c r="C34" s="4" t="s">
        <v>37</v>
      </c>
      <c r="D34" s="21">
        <v>0.3</v>
      </c>
      <c r="E34" s="90">
        <f>D34*E26</f>
        <v>496.65599999999995</v>
      </c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1.3</v>
      </c>
      <c r="E40" s="89">
        <f>SUM(E33:E39)</f>
        <v>2152.1759999999999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(22*10) - (6%*E40)</f>
        <v>90.869439999999997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29.5*22</f>
        <v>649</v>
      </c>
    </row>
    <row r="46" spans="2:5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x14ac:dyDescent="0.25">
      <c r="B50" s="22"/>
      <c r="C50" s="87" t="s">
        <v>57</v>
      </c>
      <c r="D50" s="89">
        <f>SUM(E44:E49)</f>
        <v>741.36943999999994</v>
      </c>
      <c r="E50" s="89">
        <f>SUM(E44:E49)</f>
        <v>741.36943999999994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430.43520000000001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32.282640000000001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21.52176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4.3043519999999997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53.804400000000001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172.17408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64.565280000000001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12.913055999999999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792.00076799999999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179.27626079999999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179.27626079999999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5.5037812065600002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184.78004200656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0.43043520000000002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0.15840015360000007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0.58883535360000006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30.560899200000001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2.4448719360000002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15.065232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41.7522144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15.364814899200006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92.543567999999993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197.73160043519999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260.413296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35.941339199999994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0.43043520000000002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29.915246399999997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4.5195695999999996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331.21988640000001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121.88891819520002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453.10880459520001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792.00076799999999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184.78004200656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0.58883535360000006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197.73160043519999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453.10880459520001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1628.2100503905599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460.71854903905597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506.79040394296158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398.52154491878338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38.82590392389384</v>
      </c>
    </row>
    <row r="130" spans="2:5" x14ac:dyDescent="0.25">
      <c r="B130" s="5"/>
      <c r="C130" s="3" t="s">
        <v>131</v>
      </c>
      <c r="D130" s="68">
        <v>0.03</v>
      </c>
      <c r="E130" s="12">
        <f>D130*E146</f>
        <v>179.19647964874079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298.66079941456803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1366.0304979008008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2152.1759999999999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741.36943999999994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1628.2100503905599</v>
      </c>
    </row>
    <row r="144" spans="2:5" x14ac:dyDescent="0.25">
      <c r="B144" s="119" t="s">
        <v>144</v>
      </c>
      <c r="C144" s="125"/>
      <c r="D144" s="120"/>
      <c r="E144" s="74">
        <f>SUM(E140:E143)</f>
        <v>4607.1854903905596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1366.0304979008008</v>
      </c>
    </row>
    <row r="146" spans="2:5" x14ac:dyDescent="0.25">
      <c r="B146" s="121" t="s">
        <v>146</v>
      </c>
      <c r="C146" s="123"/>
      <c r="D146" s="122"/>
      <c r="E146" s="72">
        <f>SUM(E144:E145)</f>
        <v>5973.2159882913602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22" workbookViewId="0">
      <selection activeCell="E45" sqref="E45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217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>
        <v>4</v>
      </c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57.75" x14ac:dyDescent="0.25">
      <c r="B25" s="9">
        <v>1</v>
      </c>
      <c r="C25" s="109" t="s">
        <v>27</v>
      </c>
      <c r="D25" s="110"/>
      <c r="E25" s="86" t="s">
        <v>212</v>
      </c>
    </row>
    <row r="26" spans="2:5" x14ac:dyDescent="0.25">
      <c r="B26" s="10">
        <v>2</v>
      </c>
      <c r="C26" s="111" t="s">
        <v>28</v>
      </c>
      <c r="D26" s="112"/>
      <c r="E26" s="11">
        <f>1361.8*1.105</f>
        <v>1504.789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1361.8*1.105</f>
        <v>1504.789</v>
      </c>
    </row>
    <row r="34" spans="2:5" x14ac:dyDescent="0.25">
      <c r="B34" s="5" t="s">
        <v>10</v>
      </c>
      <c r="C34" s="4" t="s">
        <v>37</v>
      </c>
      <c r="D34" s="21">
        <v>0.3</v>
      </c>
      <c r="E34" s="90">
        <f>E33*D34</f>
        <v>451.43669999999997</v>
      </c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ht="60" x14ac:dyDescent="0.25">
      <c r="B38" s="5" t="s">
        <v>42</v>
      </c>
      <c r="C38" s="4" t="s">
        <v>204</v>
      </c>
      <c r="D38" s="21"/>
      <c r="E38" s="90">
        <f>(E33+E34)/(176)*100%*3.5</f>
        <v>38.902215624999997</v>
      </c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1.3</v>
      </c>
      <c r="E40" s="89">
        <f>SUM(E33:E39)</f>
        <v>1995.127915625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(15*10)-6%*E40</f>
        <v>30.292325062499998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24*15</f>
        <v>360</v>
      </c>
    </row>
    <row r="46" spans="2:5" x14ac:dyDescent="0.25">
      <c r="B46" s="5" t="s">
        <v>13</v>
      </c>
      <c r="C46" s="4" t="s">
        <v>52</v>
      </c>
      <c r="D46" s="20"/>
      <c r="E46" s="20"/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v>4.5</v>
      </c>
    </row>
    <row r="50" spans="2:5" x14ac:dyDescent="0.25">
      <c r="B50" s="22"/>
      <c r="C50" s="87" t="s">
        <v>57</v>
      </c>
      <c r="D50" s="89">
        <f>SUM(E44:E49)</f>
        <v>396.29232506250003</v>
      </c>
      <c r="E50" s="89">
        <f>SUM(E44:E49)</f>
        <v>396.29232506250003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399.02558312500003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29.926918734375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19.951279156249999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3.9902558312500003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49.878197890625003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159.61023324999999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59.853837468750001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11.970767493749999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734.20707295000011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166.19415537156249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166.19415537156249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5.1021605699069683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171.29631594146946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0.39902558312500003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0.14684141459000005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0.54586699771500014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28.330816401875001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2.2664653121500002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13.965895409375001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38.705481563124998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14.243617215230005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85.790500371874998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183.30277627363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241.41047779062498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33.318636190937497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0.39902558312500003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27.732278027187498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4.1897686228125002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307.05018621468747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112.99446852700503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420.04465474169251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734.20707295000011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171.29631594146946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0.54586699771500014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183.30277627363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420.04465474169251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1509.3966869045071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398.62469275920074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438.48716203512078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344.81035923670856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33.593099420549741</v>
      </c>
    </row>
    <row r="130" spans="2:5" x14ac:dyDescent="0.25">
      <c r="B130" s="5"/>
      <c r="C130" s="3" t="s">
        <v>131</v>
      </c>
      <c r="D130" s="68">
        <v>0.03</v>
      </c>
      <c r="E130" s="12">
        <f>D130*E146</f>
        <v>155.04507424869109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258.40845708115188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1181.9222140310301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1995.127915625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396.29232506250003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1509.3966869045071</v>
      </c>
    </row>
    <row r="144" spans="2:5" x14ac:dyDescent="0.25">
      <c r="B144" s="119" t="s">
        <v>144</v>
      </c>
      <c r="C144" s="125"/>
      <c r="D144" s="120"/>
      <c r="E144" s="74">
        <f>SUM(E140:E143)</f>
        <v>3986.2469275920071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1181.9222140310301</v>
      </c>
    </row>
    <row r="146" spans="2:5" x14ac:dyDescent="0.25">
      <c r="B146" s="121" t="s">
        <v>146</v>
      </c>
      <c r="C146" s="123"/>
      <c r="D146" s="122"/>
      <c r="E146" s="72">
        <f>SUM(E144:E145)</f>
        <v>5168.1691416230369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52" workbookViewId="0">
      <selection activeCell="E27" sqref="E27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217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72" x14ac:dyDescent="0.25">
      <c r="B25" s="9">
        <v>1</v>
      </c>
      <c r="C25" s="109" t="s">
        <v>27</v>
      </c>
      <c r="D25" s="110"/>
      <c r="E25" s="86" t="s">
        <v>218</v>
      </c>
    </row>
    <row r="26" spans="2:5" x14ac:dyDescent="0.25">
      <c r="B26" s="10">
        <v>2</v>
      </c>
      <c r="C26" s="111" t="s">
        <v>28</v>
      </c>
      <c r="D26" s="112"/>
      <c r="E26" s="11">
        <f>1361.8*1.105</f>
        <v>1504.789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1504.789</v>
      </c>
    </row>
    <row r="34" spans="2:5" x14ac:dyDescent="0.25">
      <c r="B34" s="5" t="s">
        <v>10</v>
      </c>
      <c r="C34" s="4" t="s">
        <v>37</v>
      </c>
      <c r="D34" s="21">
        <v>0.3</v>
      </c>
      <c r="E34" s="90">
        <f>E33*D34</f>
        <v>451.43669999999997</v>
      </c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209</v>
      </c>
      <c r="D36" s="21"/>
      <c r="E36" s="90">
        <f>(E33*0.15)</f>
        <v>225.71834999999999</v>
      </c>
    </row>
    <row r="37" spans="2:5" x14ac:dyDescent="0.25">
      <c r="B37" s="5" t="s">
        <v>40</v>
      </c>
      <c r="C37" s="4" t="s">
        <v>210</v>
      </c>
      <c r="D37" s="21"/>
      <c r="E37" s="90">
        <f>(E33*0.1285)</f>
        <v>193.3653865</v>
      </c>
    </row>
    <row r="38" spans="2:5" x14ac:dyDescent="0.25">
      <c r="B38" s="5" t="s">
        <v>42</v>
      </c>
      <c r="C38" s="4" t="s">
        <v>211</v>
      </c>
      <c r="D38" s="21"/>
      <c r="E38" s="90"/>
    </row>
    <row r="39" spans="2:5" ht="60" x14ac:dyDescent="0.25">
      <c r="B39" s="5" t="s">
        <v>44</v>
      </c>
      <c r="C39" s="4" t="s">
        <v>205</v>
      </c>
      <c r="D39" s="21"/>
      <c r="E39" s="90">
        <f>(E33+E34+E36)/176*100%*3.5</f>
        <v>43.390932812500004</v>
      </c>
    </row>
    <row r="40" spans="2:5" x14ac:dyDescent="0.25">
      <c r="B40" s="22"/>
      <c r="C40" s="87" t="s">
        <v>46</v>
      </c>
      <c r="D40" s="24">
        <f>SUM(D33:D39)</f>
        <v>1.3</v>
      </c>
      <c r="E40" s="89">
        <f>SUM(E33:E39)</f>
        <v>2418.7003693125002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(15*10) - 6%*E40</f>
        <v>4.8779778412499866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24*15</f>
        <v>360</v>
      </c>
    </row>
    <row r="46" spans="2:5" x14ac:dyDescent="0.25">
      <c r="B46" s="5" t="s">
        <v>13</v>
      </c>
      <c r="C46" s="4" t="s">
        <v>52</v>
      </c>
      <c r="D46" s="20"/>
      <c r="E46" s="20"/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v>4.5</v>
      </c>
    </row>
    <row r="50" spans="2:5" x14ac:dyDescent="0.25">
      <c r="B50" s="22"/>
      <c r="C50" s="87" t="s">
        <v>57</v>
      </c>
      <c r="D50" s="89">
        <f>SUM(E44:E49)</f>
        <v>370.87797784124996</v>
      </c>
      <c r="E50" s="89">
        <f>SUM(E44:E49)</f>
        <v>370.87797784124996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483.74007386250008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36.280505539687503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24.187003693125003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4.8374007386250009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60.46750923281251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193.49602954500003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72.561011079375007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14.512202215875002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890.08173590700017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201.47774076373128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201.47774076373128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6.1853666414465502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207.66310740517784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0.48374007386250006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0.17801634718140008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0.6617564210439002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34.345545244237506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2.7476436195390006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16.930902585187503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46.922787164662509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17.267585676595807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104.0041158804375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222.21858017065983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292.66274468681252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40.392296167518751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0.48374007386250006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33.619935133443754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5.0792707755562505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372.23798683719377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136.98357915608733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509.2215659932811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890.08173590700017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207.66310740517784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0.6617564210439002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222.21858017065983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509.2215659932811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1829.8467458971629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470.48550930509128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517.53406023560035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406.96996554890393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D129*E146</f>
        <v>39.648990082913301</v>
      </c>
    </row>
    <row r="130" spans="2:5" x14ac:dyDescent="0.25">
      <c r="B130" s="5"/>
      <c r="C130" s="3" t="s">
        <v>131</v>
      </c>
      <c r="D130" s="68">
        <v>0.03</v>
      </c>
      <c r="E130" s="12">
        <f>D130*E146</f>
        <v>182.99533884421524</v>
      </c>
    </row>
    <row r="131" spans="2:5" x14ac:dyDescent="0.25">
      <c r="B131" s="5"/>
      <c r="C131" s="3" t="s">
        <v>132</v>
      </c>
      <c r="D131" s="68">
        <v>0</v>
      </c>
      <c r="E131" s="12">
        <f>D131*$E$147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304.99223140702543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1394.9895350895956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2418.7003693125002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370.87797784124996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1829.8467458971629</v>
      </c>
    </row>
    <row r="144" spans="2:5" x14ac:dyDescent="0.25">
      <c r="B144" s="119" t="s">
        <v>144</v>
      </c>
      <c r="C144" s="125"/>
      <c r="D144" s="120"/>
      <c r="E144" s="74">
        <f>SUM(E140:E143)</f>
        <v>4704.8550930509127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1394.9895350895956</v>
      </c>
    </row>
    <row r="146" spans="2:5" x14ac:dyDescent="0.25">
      <c r="B146" s="121" t="s">
        <v>146</v>
      </c>
      <c r="C146" s="123"/>
      <c r="D146" s="122"/>
      <c r="E146" s="72">
        <f>SUM(E144:E145)</f>
        <v>6099.8446281405086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0" workbookViewId="0">
      <selection activeCell="K38" sqref="K38"/>
    </sheetView>
  </sheetViews>
  <sheetFormatPr defaultRowHeight="15" x14ac:dyDescent="0.25"/>
  <sheetData>
    <row r="1" spans="1:9" ht="15.75" customHeight="1" x14ac:dyDescent="0.25">
      <c r="A1" s="159" t="s">
        <v>187</v>
      </c>
      <c r="B1" s="159"/>
      <c r="C1" s="159"/>
      <c r="D1" s="159" t="s">
        <v>200</v>
      </c>
      <c r="E1" s="159"/>
      <c r="F1" s="160" t="s">
        <v>199</v>
      </c>
      <c r="G1" s="159" t="s">
        <v>188</v>
      </c>
      <c r="H1" s="159" t="s">
        <v>189</v>
      </c>
      <c r="I1" s="159"/>
    </row>
    <row r="2" spans="1:9" ht="15.75" customHeight="1" x14ac:dyDescent="0.25">
      <c r="A2" s="159"/>
      <c r="B2" s="159"/>
      <c r="C2" s="159"/>
      <c r="D2" s="159"/>
      <c r="E2" s="159"/>
      <c r="F2" s="161"/>
      <c r="G2" s="159"/>
      <c r="H2" s="159"/>
      <c r="I2" s="159"/>
    </row>
    <row r="3" spans="1:9" x14ac:dyDescent="0.25">
      <c r="A3" s="144" t="s">
        <v>190</v>
      </c>
      <c r="B3" s="144"/>
      <c r="C3" s="144"/>
      <c r="D3" s="155">
        <f>'Engenheiro eletricista pleno'!E146</f>
        <v>18719.739886121271</v>
      </c>
      <c r="E3" s="144"/>
      <c r="F3" s="159">
        <v>1</v>
      </c>
      <c r="G3" s="144">
        <v>220</v>
      </c>
      <c r="H3" s="144">
        <f>F3*D3</f>
        <v>18719.739886121271</v>
      </c>
      <c r="I3" s="144"/>
    </row>
    <row r="4" spans="1:9" x14ac:dyDescent="0.25">
      <c r="A4" s="144"/>
      <c r="B4" s="144"/>
      <c r="C4" s="144"/>
      <c r="D4" s="144"/>
      <c r="E4" s="144"/>
      <c r="F4" s="159"/>
      <c r="G4" s="144"/>
      <c r="H4" s="144"/>
      <c r="I4" s="144"/>
    </row>
    <row r="5" spans="1:9" x14ac:dyDescent="0.25">
      <c r="A5" s="144" t="s">
        <v>191</v>
      </c>
      <c r="B5" s="144"/>
      <c r="C5" s="144"/>
      <c r="D5" s="155">
        <f>'Encarregado Senior'!E146</f>
        <v>7538.7657506939695</v>
      </c>
      <c r="E5" s="144"/>
      <c r="F5" s="159">
        <v>1</v>
      </c>
      <c r="G5" s="144">
        <v>220</v>
      </c>
      <c r="H5" s="144">
        <f>F5*D5</f>
        <v>7538.7657506939695</v>
      </c>
      <c r="I5" s="144"/>
    </row>
    <row r="6" spans="1:9" x14ac:dyDescent="0.25">
      <c r="A6" s="144"/>
      <c r="B6" s="144"/>
      <c r="C6" s="144"/>
      <c r="D6" s="144"/>
      <c r="E6" s="144"/>
      <c r="F6" s="159"/>
      <c r="G6" s="144"/>
      <c r="H6" s="144"/>
      <c r="I6" s="144"/>
    </row>
    <row r="7" spans="1:9" x14ac:dyDescent="0.25">
      <c r="A7" s="144" t="s">
        <v>192</v>
      </c>
      <c r="B7" s="144"/>
      <c r="C7" s="144"/>
      <c r="D7" s="155">
        <f>'Auxiliar técnico'!E146</f>
        <v>3720.1003317475352</v>
      </c>
      <c r="E7" s="144"/>
      <c r="F7" s="159">
        <v>4</v>
      </c>
      <c r="G7" s="144">
        <v>220</v>
      </c>
      <c r="H7" s="144">
        <f>F7*D7</f>
        <v>14880.401326990141</v>
      </c>
      <c r="I7" s="144"/>
    </row>
    <row r="8" spans="1:9" x14ac:dyDescent="0.25">
      <c r="A8" s="144"/>
      <c r="B8" s="144"/>
      <c r="C8" s="144"/>
      <c r="D8" s="144"/>
      <c r="E8" s="144"/>
      <c r="F8" s="159"/>
      <c r="G8" s="144"/>
      <c r="H8" s="144"/>
      <c r="I8" s="144"/>
    </row>
    <row r="9" spans="1:9" x14ac:dyDescent="0.25">
      <c r="A9" s="144" t="s">
        <v>193</v>
      </c>
      <c r="B9" s="144"/>
      <c r="C9" s="144"/>
      <c r="D9" s="155">
        <f>Eletricista!E146</f>
        <v>5973.2159882913602</v>
      </c>
      <c r="E9" s="144"/>
      <c r="F9" s="159">
        <v>3</v>
      </c>
      <c r="G9" s="144">
        <v>220</v>
      </c>
      <c r="H9" s="144">
        <f>F9*D9</f>
        <v>17919.647964874079</v>
      </c>
      <c r="I9" s="144"/>
    </row>
    <row r="10" spans="1:9" x14ac:dyDescent="0.25">
      <c r="A10" s="144"/>
      <c r="B10" s="144"/>
      <c r="C10" s="144"/>
      <c r="D10" s="144"/>
      <c r="E10" s="144"/>
      <c r="F10" s="159"/>
      <c r="G10" s="144"/>
      <c r="H10" s="144"/>
      <c r="I10" s="144"/>
    </row>
    <row r="11" spans="1:9" x14ac:dyDescent="0.25">
      <c r="A11" s="144" t="s">
        <v>194</v>
      </c>
      <c r="B11" s="144"/>
      <c r="C11" s="144"/>
      <c r="D11" s="155">
        <f>'TÉC. ELET.NOTURNO'!E146</f>
        <v>6099.8446281405086</v>
      </c>
      <c r="E11" s="144"/>
      <c r="F11" s="159">
        <v>4</v>
      </c>
      <c r="G11" s="144">
        <v>176</v>
      </c>
      <c r="H11" s="144">
        <f>F11*D11</f>
        <v>24399.378512562034</v>
      </c>
      <c r="I11" s="144"/>
    </row>
    <row r="12" spans="1:9" x14ac:dyDescent="0.25">
      <c r="A12" s="144"/>
      <c r="B12" s="144"/>
      <c r="C12" s="144"/>
      <c r="D12" s="144"/>
      <c r="E12" s="144"/>
      <c r="F12" s="159"/>
      <c r="G12" s="144"/>
      <c r="H12" s="144"/>
      <c r="I12" s="144"/>
    </row>
    <row r="13" spans="1:9" x14ac:dyDescent="0.25">
      <c r="A13" s="144" t="s">
        <v>195</v>
      </c>
      <c r="B13" s="144"/>
      <c r="C13" s="144"/>
      <c r="D13" s="155">
        <f>'TÉC ELET.DIURNO'!E146</f>
        <v>5168.1691416230369</v>
      </c>
      <c r="E13" s="144"/>
      <c r="F13" s="159">
        <v>4</v>
      </c>
      <c r="G13" s="144">
        <v>176</v>
      </c>
      <c r="H13" s="144">
        <f>F13*D13</f>
        <v>20672.676566492148</v>
      </c>
      <c r="I13" s="144"/>
    </row>
    <row r="14" spans="1:9" x14ac:dyDescent="0.25">
      <c r="A14" s="144"/>
      <c r="B14" s="144"/>
      <c r="C14" s="144"/>
      <c r="D14" s="144"/>
      <c r="E14" s="144"/>
      <c r="F14" s="159"/>
      <c r="G14" s="144"/>
      <c r="H14" s="144"/>
      <c r="I14" s="144"/>
    </row>
    <row r="15" spans="1:9" x14ac:dyDescent="0.25">
      <c r="A15" s="144" t="s">
        <v>196</v>
      </c>
      <c r="B15" s="144"/>
      <c r="C15" s="144"/>
      <c r="D15" s="155">
        <f>'Técnico de ar condicionado'!E146</f>
        <v>4083.689712899547</v>
      </c>
      <c r="E15" s="144"/>
      <c r="F15" s="159">
        <v>2</v>
      </c>
      <c r="G15" s="144">
        <v>220</v>
      </c>
      <c r="H15" s="144">
        <f>F15*D15</f>
        <v>8167.379425799094</v>
      </c>
      <c r="I15" s="144"/>
    </row>
    <row r="16" spans="1:9" x14ac:dyDescent="0.25">
      <c r="A16" s="144"/>
      <c r="B16" s="144"/>
      <c r="C16" s="144"/>
      <c r="D16" s="144"/>
      <c r="E16" s="144"/>
      <c r="F16" s="159"/>
      <c r="G16" s="144"/>
      <c r="H16" s="144"/>
      <c r="I16" s="144"/>
    </row>
    <row r="17" spans="1:10" x14ac:dyDescent="0.25">
      <c r="A17" s="144" t="s">
        <v>197</v>
      </c>
      <c r="B17" s="144"/>
      <c r="C17" s="144"/>
      <c r="D17" s="155">
        <f>'Técnico em refrigeração'!E146</f>
        <v>4077.8554628995466</v>
      </c>
      <c r="E17" s="144"/>
      <c r="F17" s="159">
        <v>3</v>
      </c>
      <c r="G17" s="144">
        <v>220</v>
      </c>
      <c r="H17" s="144">
        <f>F17*D17</f>
        <v>12233.56638869864</v>
      </c>
      <c r="I17" s="144"/>
    </row>
    <row r="18" spans="1:10" x14ac:dyDescent="0.25">
      <c r="A18" s="144"/>
      <c r="B18" s="144"/>
      <c r="C18" s="144"/>
      <c r="D18" s="144"/>
      <c r="E18" s="144"/>
      <c r="F18" s="159"/>
      <c r="G18" s="144"/>
      <c r="H18" s="144"/>
      <c r="I18" s="144"/>
    </row>
    <row r="19" spans="1:10" x14ac:dyDescent="0.25">
      <c r="A19" s="144" t="s">
        <v>198</v>
      </c>
      <c r="B19" s="144"/>
      <c r="C19" s="144"/>
      <c r="D19" s="155">
        <f>'Bombeiro hidráulico'!E146</f>
        <v>4902.784090231351</v>
      </c>
      <c r="E19" s="144"/>
      <c r="F19" s="159">
        <v>3</v>
      </c>
      <c r="G19" s="144">
        <v>220</v>
      </c>
      <c r="H19" s="144">
        <f>F19*D19</f>
        <v>14708.352270694053</v>
      </c>
      <c r="I19" s="144"/>
    </row>
    <row r="20" spans="1:10" x14ac:dyDescent="0.25">
      <c r="A20" s="144"/>
      <c r="B20" s="144"/>
      <c r="C20" s="144"/>
      <c r="D20" s="144"/>
      <c r="E20" s="144"/>
      <c r="F20" s="159"/>
      <c r="G20" s="144"/>
      <c r="H20" s="144"/>
      <c r="I20" s="144"/>
    </row>
    <row r="21" spans="1:10" x14ac:dyDescent="0.25">
      <c r="A21" s="145" t="s">
        <v>201</v>
      </c>
      <c r="B21" s="146"/>
      <c r="C21" s="147"/>
      <c r="D21" s="164">
        <f>'Ajudante de manutenção'!E146</f>
        <v>3630.8308015655712</v>
      </c>
      <c r="E21" s="147"/>
      <c r="F21" s="162">
        <v>6</v>
      </c>
      <c r="G21" s="162">
        <v>220</v>
      </c>
      <c r="H21" s="145">
        <f>3630.83*6</f>
        <v>21784.98</v>
      </c>
      <c r="I21" s="147"/>
    </row>
    <row r="22" spans="1:10" x14ac:dyDescent="0.25">
      <c r="A22" s="148"/>
      <c r="B22" s="149"/>
      <c r="C22" s="150"/>
      <c r="D22" s="148"/>
      <c r="E22" s="150"/>
      <c r="F22" s="163"/>
      <c r="G22" s="163"/>
      <c r="H22" s="148"/>
      <c r="I22" s="150"/>
    </row>
    <row r="23" spans="1:10" x14ac:dyDescent="0.25">
      <c r="A23" s="144" t="s">
        <v>202</v>
      </c>
      <c r="B23" s="144"/>
      <c r="C23" s="144"/>
      <c r="D23" s="144"/>
      <c r="E23" s="144"/>
      <c r="F23" s="144"/>
      <c r="G23" s="144"/>
      <c r="H23" s="144">
        <f>SUM(H3:I22)</f>
        <v>161024.88809292542</v>
      </c>
      <c r="I23" s="144"/>
    </row>
    <row r="24" spans="1:10" x14ac:dyDescent="0.25">
      <c r="A24" s="144"/>
      <c r="B24" s="144"/>
      <c r="C24" s="144"/>
      <c r="D24" s="144"/>
      <c r="E24" s="144"/>
      <c r="F24" s="144"/>
      <c r="G24" s="144"/>
      <c r="H24" s="144"/>
      <c r="I24" s="144"/>
    </row>
    <row r="25" spans="1:10" x14ac:dyDescent="0.25">
      <c r="A25" s="144" t="s">
        <v>203</v>
      </c>
      <c r="B25" s="144"/>
      <c r="C25" s="144"/>
      <c r="D25" s="144"/>
      <c r="E25" s="144"/>
      <c r="F25" s="144"/>
      <c r="G25" s="144"/>
      <c r="H25" s="144">
        <f>H23*12</f>
        <v>1932298.6571151051</v>
      </c>
      <c r="I25" s="144"/>
    </row>
    <row r="26" spans="1:10" x14ac:dyDescent="0.25">
      <c r="A26" s="144"/>
      <c r="B26" s="144"/>
      <c r="C26" s="144"/>
      <c r="D26" s="144"/>
      <c r="E26" s="144"/>
      <c r="F26" s="144"/>
      <c r="G26" s="144"/>
      <c r="H26" s="144"/>
      <c r="I26" s="144"/>
    </row>
    <row r="27" spans="1:10" x14ac:dyDescent="0.25">
      <c r="A27" s="106"/>
      <c r="B27" s="106"/>
      <c r="C27" s="106"/>
      <c r="D27" s="106"/>
      <c r="E27" s="106"/>
      <c r="F27" s="106"/>
      <c r="G27" s="106"/>
      <c r="H27" s="106"/>
      <c r="I27" s="106"/>
    </row>
    <row r="30" spans="1:10" x14ac:dyDescent="0.25">
      <c r="A30" s="158" t="s">
        <v>213</v>
      </c>
      <c r="B30" s="158"/>
      <c r="C30" s="158"/>
      <c r="D30" s="158"/>
      <c r="E30" s="158"/>
      <c r="F30" s="158"/>
      <c r="G30" s="158"/>
      <c r="H30" s="105"/>
      <c r="I30" s="105"/>
    </row>
    <row r="31" spans="1:10" ht="30" customHeight="1" x14ac:dyDescent="0.25">
      <c r="A31" s="157" t="s">
        <v>0</v>
      </c>
      <c r="B31" s="157"/>
      <c r="C31" s="157"/>
      <c r="D31" s="157" t="s">
        <v>219</v>
      </c>
      <c r="E31" s="157" t="s">
        <v>220</v>
      </c>
      <c r="F31" s="157" t="s">
        <v>221</v>
      </c>
      <c r="G31" s="144" t="s">
        <v>222</v>
      </c>
      <c r="H31" s="157" t="s">
        <v>223</v>
      </c>
      <c r="I31" s="157" t="s">
        <v>224</v>
      </c>
      <c r="J31" s="157" t="s">
        <v>225</v>
      </c>
    </row>
    <row r="32" spans="1:10" x14ac:dyDescent="0.25">
      <c r="A32" s="157"/>
      <c r="B32" s="157"/>
      <c r="C32" s="157"/>
      <c r="D32" s="157"/>
      <c r="E32" s="157"/>
      <c r="F32" s="157"/>
      <c r="G32" s="144"/>
      <c r="H32" s="157"/>
      <c r="I32" s="157"/>
      <c r="J32" s="157"/>
    </row>
    <row r="33" spans="1:10" x14ac:dyDescent="0.25">
      <c r="A33" s="144" t="s">
        <v>214</v>
      </c>
      <c r="B33" s="144"/>
      <c r="C33" s="144"/>
      <c r="D33" s="144">
        <v>6110</v>
      </c>
      <c r="E33" s="144">
        <v>13.92</v>
      </c>
      <c r="F33" s="155">
        <v>3.93</v>
      </c>
      <c r="G33" s="156">
        <v>0.1973</v>
      </c>
      <c r="H33" s="144">
        <v>21.37</v>
      </c>
      <c r="I33" s="144">
        <v>600</v>
      </c>
      <c r="J33" s="144">
        <f>H33*I33</f>
        <v>12822</v>
      </c>
    </row>
    <row r="34" spans="1:10" x14ac:dyDescent="0.25">
      <c r="A34" s="144"/>
      <c r="B34" s="144"/>
      <c r="C34" s="144"/>
      <c r="D34" s="144"/>
      <c r="E34" s="144"/>
      <c r="F34" s="155"/>
      <c r="G34" s="144"/>
      <c r="H34" s="144"/>
      <c r="I34" s="144"/>
      <c r="J34" s="144"/>
    </row>
    <row r="35" spans="1:10" x14ac:dyDescent="0.25">
      <c r="A35" s="144" t="s">
        <v>215</v>
      </c>
      <c r="B35" s="144"/>
      <c r="C35" s="144"/>
      <c r="D35" s="144">
        <v>12868</v>
      </c>
      <c r="E35" s="144">
        <v>13.23</v>
      </c>
      <c r="F35" s="155">
        <v>3.93</v>
      </c>
      <c r="G35" s="156">
        <v>0.1973</v>
      </c>
      <c r="H35" s="144">
        <v>20.54</v>
      </c>
      <c r="I35" s="144">
        <v>600</v>
      </c>
      <c r="J35" s="144">
        <f>H35*I35</f>
        <v>12324</v>
      </c>
    </row>
    <row r="36" spans="1:10" x14ac:dyDescent="0.25">
      <c r="A36" s="144"/>
      <c r="B36" s="144"/>
      <c r="C36" s="144"/>
      <c r="D36" s="144"/>
      <c r="E36" s="144"/>
      <c r="F36" s="155"/>
      <c r="G36" s="144"/>
      <c r="H36" s="144"/>
      <c r="I36" s="144"/>
      <c r="J36" s="144"/>
    </row>
    <row r="37" spans="1:10" x14ac:dyDescent="0.25">
      <c r="A37" s="145" t="s">
        <v>216</v>
      </c>
      <c r="B37" s="146"/>
      <c r="C37" s="146"/>
      <c r="D37" s="146"/>
      <c r="E37" s="146"/>
      <c r="F37" s="146"/>
      <c r="G37" s="146"/>
      <c r="H37" s="147"/>
      <c r="I37" s="151">
        <f>SUM(J33:J36)</f>
        <v>25146</v>
      </c>
      <c r="J37" s="152"/>
    </row>
    <row r="38" spans="1:10" x14ac:dyDescent="0.25">
      <c r="A38" s="148"/>
      <c r="B38" s="149"/>
      <c r="C38" s="149"/>
      <c r="D38" s="149"/>
      <c r="E38" s="149"/>
      <c r="F38" s="149"/>
      <c r="G38" s="149"/>
      <c r="H38" s="150"/>
      <c r="I38" s="153"/>
      <c r="J38" s="154"/>
    </row>
  </sheetData>
  <mergeCells count="86">
    <mergeCell ref="A25:G26"/>
    <mergeCell ref="H25:I26"/>
    <mergeCell ref="G21:G22"/>
    <mergeCell ref="A21:C22"/>
    <mergeCell ref="D21:E22"/>
    <mergeCell ref="H21:I22"/>
    <mergeCell ref="F21:F22"/>
    <mergeCell ref="A23:G24"/>
    <mergeCell ref="F19:F20"/>
    <mergeCell ref="H23:I24"/>
    <mergeCell ref="F1:F2"/>
    <mergeCell ref="F3:F4"/>
    <mergeCell ref="F5:F6"/>
    <mergeCell ref="F7:F8"/>
    <mergeCell ref="F9:F10"/>
    <mergeCell ref="H11:I12"/>
    <mergeCell ref="F11:F12"/>
    <mergeCell ref="F13:F14"/>
    <mergeCell ref="F15:F16"/>
    <mergeCell ref="F17:F18"/>
    <mergeCell ref="G1:G2"/>
    <mergeCell ref="H1:I2"/>
    <mergeCell ref="G17:G18"/>
    <mergeCell ref="G19:G20"/>
    <mergeCell ref="H19:I20"/>
    <mergeCell ref="G3:G4"/>
    <mergeCell ref="G5:G6"/>
    <mergeCell ref="G7:G8"/>
    <mergeCell ref="G11:G12"/>
    <mergeCell ref="G13:G14"/>
    <mergeCell ref="G15:G16"/>
    <mergeCell ref="H13:I14"/>
    <mergeCell ref="H15:I16"/>
    <mergeCell ref="H3:I4"/>
    <mergeCell ref="H5:I6"/>
    <mergeCell ref="H7:I8"/>
    <mergeCell ref="H9:I10"/>
    <mergeCell ref="G9:G10"/>
    <mergeCell ref="D9:E10"/>
    <mergeCell ref="D11:E12"/>
    <mergeCell ref="D13:E14"/>
    <mergeCell ref="A17:C18"/>
    <mergeCell ref="H17:I18"/>
    <mergeCell ref="A19:C20"/>
    <mergeCell ref="A5:C6"/>
    <mergeCell ref="A1:C2"/>
    <mergeCell ref="D1:E2"/>
    <mergeCell ref="A3:C4"/>
    <mergeCell ref="D3:E4"/>
    <mergeCell ref="D5:E6"/>
    <mergeCell ref="A13:C14"/>
    <mergeCell ref="A11:C12"/>
    <mergeCell ref="A7:C8"/>
    <mergeCell ref="A9:C10"/>
    <mergeCell ref="A15:C16"/>
    <mergeCell ref="D7:E8"/>
    <mergeCell ref="D17:E18"/>
    <mergeCell ref="D19:E20"/>
    <mergeCell ref="D15:E16"/>
    <mergeCell ref="A30:G30"/>
    <mergeCell ref="E35:E36"/>
    <mergeCell ref="A33:C34"/>
    <mergeCell ref="A35:C36"/>
    <mergeCell ref="A31:C32"/>
    <mergeCell ref="D31:D32"/>
    <mergeCell ref="E31:E32"/>
    <mergeCell ref="D33:D34"/>
    <mergeCell ref="D35:D36"/>
    <mergeCell ref="E33:E34"/>
    <mergeCell ref="F31:F32"/>
    <mergeCell ref="G31:G32"/>
    <mergeCell ref="H31:H32"/>
    <mergeCell ref="I31:I32"/>
    <mergeCell ref="J31:J32"/>
    <mergeCell ref="F33:F34"/>
    <mergeCell ref="J35:J36"/>
    <mergeCell ref="H33:H34"/>
    <mergeCell ref="I33:I34"/>
    <mergeCell ref="J33:J34"/>
    <mergeCell ref="A37:H38"/>
    <mergeCell ref="I37:J38"/>
    <mergeCell ref="F35:F36"/>
    <mergeCell ref="G33:G34"/>
    <mergeCell ref="G35:G36"/>
    <mergeCell ref="H35:H36"/>
    <mergeCell ref="I35:I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22" workbookViewId="0">
      <selection activeCell="E45" sqref="E45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29.25" x14ac:dyDescent="0.25">
      <c r="B25" s="9">
        <v>1</v>
      </c>
      <c r="C25" s="109" t="s">
        <v>27</v>
      </c>
      <c r="D25" s="110"/>
      <c r="E25" s="86" t="s">
        <v>160</v>
      </c>
    </row>
    <row r="26" spans="2:5" x14ac:dyDescent="0.25">
      <c r="B26" s="10">
        <v>2</v>
      </c>
      <c r="C26" s="111" t="s">
        <v>28</v>
      </c>
      <c r="D26" s="112"/>
      <c r="E26" s="11">
        <f>1361.8</f>
        <v>1361.8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1361.8</v>
      </c>
    </row>
    <row r="34" spans="2:5" x14ac:dyDescent="0.25">
      <c r="B34" s="5" t="s">
        <v>10</v>
      </c>
      <c r="C34" s="4" t="s">
        <v>37</v>
      </c>
      <c r="D34" s="21"/>
      <c r="E34" s="90"/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</v>
      </c>
      <c r="E40" s="89">
        <f>SUM(E33:E39)</f>
        <v>1361.8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(22*10) - (6%*E40)</f>
        <v>138.292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24*22</f>
        <v>528</v>
      </c>
    </row>
    <row r="46" spans="2:5" x14ac:dyDescent="0.25">
      <c r="B46" s="5" t="s">
        <v>13</v>
      </c>
      <c r="C46" s="4" t="s">
        <v>52</v>
      </c>
      <c r="D46" s="20"/>
      <c r="E46" s="20"/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v>4.5</v>
      </c>
    </row>
    <row r="50" spans="2:5" x14ac:dyDescent="0.25">
      <c r="B50" s="22"/>
      <c r="C50" s="87" t="s">
        <v>57</v>
      </c>
      <c r="D50" s="89">
        <f>SUM(E44:E49)</f>
        <v>672.29200000000003</v>
      </c>
      <c r="E50" s="89">
        <f>SUM(E44:E49)</f>
        <v>672.29200000000003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272.36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20.427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13.618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2.7235999999999998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34.045000000000002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108.944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40.853999999999999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8.1707999999999998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501.14240000000001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113.43794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113.43794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3.482544758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116.920484758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0.27235999999999999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0.10022848000000002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0.37258848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19.33756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1.5470048000000001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9.5326000000000004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26.41892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9.7221625600000028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58.557399999999994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125.11564736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164.77779999999998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22.742059999999999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0.27235999999999999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18.929019999999998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2.8597799999999998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209.58102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77.125815360000018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286.70683536000001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501.14240000000001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116.920484758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0.37258848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125.11564736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286.70683536000001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1030.2579559579999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314.9779955958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346.47579515538001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272.45596619036695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ROUND(D129*$E$147,F13:F129)</f>
        <v>0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122.51069138698641</v>
      </c>
    </row>
    <row r="131" spans="2:5" x14ac:dyDescent="0.25">
      <c r="B131" s="5"/>
      <c r="C131" s="3" t="s">
        <v>132</v>
      </c>
      <c r="D131" s="68">
        <v>0</v>
      </c>
      <c r="E131" s="12">
        <f>D131*$E$146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204.18448564497737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933.9097569415469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1361.8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672.29200000000003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1030.2579559579999</v>
      </c>
    </row>
    <row r="144" spans="2:5" x14ac:dyDescent="0.25">
      <c r="B144" s="119" t="s">
        <v>144</v>
      </c>
      <c r="C144" s="125"/>
      <c r="D144" s="120"/>
      <c r="E144" s="74">
        <f>SUM(E140:E143)</f>
        <v>3149.7799559579998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933.9097569415469</v>
      </c>
    </row>
    <row r="146" spans="2:5" x14ac:dyDescent="0.25">
      <c r="B146" s="121" t="s">
        <v>146</v>
      </c>
      <c r="C146" s="123"/>
      <c r="D146" s="122"/>
      <c r="E146" s="72">
        <f>SUM(E144:E145)</f>
        <v>4083.689712899547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topLeftCell="A22" workbookViewId="0">
      <selection activeCell="G61" sqref="G61"/>
    </sheetView>
  </sheetViews>
  <sheetFormatPr defaultRowHeight="15" x14ac:dyDescent="0.25"/>
  <cols>
    <col min="2" max="2" width="9.85546875" customWidth="1"/>
    <col min="3" max="3" width="37" customWidth="1"/>
    <col min="4" max="4" width="13.85546875" customWidth="1"/>
    <col min="5" max="5" width="16" customWidth="1"/>
  </cols>
  <sheetData>
    <row r="2" spans="2:5" x14ac:dyDescent="0.25">
      <c r="B2" s="126" t="s">
        <v>2</v>
      </c>
      <c r="C2" s="127"/>
      <c r="D2" s="127"/>
      <c r="E2" s="127"/>
    </row>
    <row r="3" spans="2:5" x14ac:dyDescent="0.25">
      <c r="B3" s="143" t="s">
        <v>3</v>
      </c>
      <c r="C3" s="143"/>
      <c r="D3" s="143"/>
      <c r="E3" s="143"/>
    </row>
    <row r="4" spans="2:5" x14ac:dyDescent="0.25">
      <c r="B4" s="1"/>
      <c r="C4" s="2"/>
      <c r="D4" s="2"/>
      <c r="E4" s="2"/>
    </row>
    <row r="5" spans="2:5" x14ac:dyDescent="0.25">
      <c r="B5" s="3"/>
      <c r="C5" s="4" t="s">
        <v>4</v>
      </c>
      <c r="D5" s="129"/>
      <c r="E5" s="129"/>
    </row>
    <row r="6" spans="2:5" x14ac:dyDescent="0.25">
      <c r="B6" s="3"/>
      <c r="C6" s="4" t="s">
        <v>5</v>
      </c>
      <c r="D6" s="129"/>
      <c r="E6" s="129"/>
    </row>
    <row r="7" spans="2:5" x14ac:dyDescent="0.25">
      <c r="B7" s="124" t="s">
        <v>6</v>
      </c>
      <c r="C7" s="124"/>
      <c r="D7" s="124"/>
      <c r="E7" s="124"/>
    </row>
    <row r="8" spans="2:5" x14ac:dyDescent="0.25">
      <c r="B8" s="1"/>
      <c r="C8" s="2"/>
      <c r="D8" s="2"/>
      <c r="E8" s="2"/>
    </row>
    <row r="9" spans="2:5" x14ac:dyDescent="0.25">
      <c r="B9" s="116" t="s">
        <v>7</v>
      </c>
      <c r="C9" s="116"/>
      <c r="D9" s="116"/>
      <c r="E9" s="116"/>
    </row>
    <row r="10" spans="2:5" ht="30" x14ac:dyDescent="0.25">
      <c r="B10" s="5" t="s">
        <v>8</v>
      </c>
      <c r="C10" s="4" t="s">
        <v>9</v>
      </c>
      <c r="D10" s="129"/>
      <c r="E10" s="129"/>
    </row>
    <row r="11" spans="2:5" x14ac:dyDescent="0.25">
      <c r="B11" s="5" t="s">
        <v>10</v>
      </c>
      <c r="C11" s="4" t="s">
        <v>11</v>
      </c>
      <c r="D11" s="129" t="s">
        <v>12</v>
      </c>
      <c r="E11" s="129"/>
    </row>
    <row r="12" spans="2:5" ht="30" x14ac:dyDescent="0.25">
      <c r="B12" s="5" t="s">
        <v>13</v>
      </c>
      <c r="C12" s="4" t="s">
        <v>14</v>
      </c>
      <c r="D12" s="130" t="s">
        <v>207</v>
      </c>
      <c r="E12" s="130"/>
    </row>
    <row r="13" spans="2:5" x14ac:dyDescent="0.25">
      <c r="B13" s="5" t="s">
        <v>15</v>
      </c>
      <c r="C13" s="4" t="s">
        <v>16</v>
      </c>
      <c r="D13" s="131">
        <v>12</v>
      </c>
      <c r="E13" s="131"/>
    </row>
    <row r="14" spans="2:5" x14ac:dyDescent="0.25">
      <c r="B14" s="1"/>
      <c r="C14" s="2"/>
      <c r="D14" s="2"/>
      <c r="E14" s="2"/>
    </row>
    <row r="15" spans="2:5" x14ac:dyDescent="0.25">
      <c r="B15" s="116" t="s">
        <v>17</v>
      </c>
      <c r="C15" s="116"/>
      <c r="D15" s="116"/>
      <c r="E15" s="116"/>
    </row>
    <row r="16" spans="2:5" ht="30" x14ac:dyDescent="0.25">
      <c r="B16" s="6" t="s">
        <v>18</v>
      </c>
      <c r="C16" s="7" t="s">
        <v>19</v>
      </c>
      <c r="D16" s="132" t="s">
        <v>20</v>
      </c>
      <c r="E16" s="132"/>
    </row>
    <row r="17" spans="2:5" x14ac:dyDescent="0.25">
      <c r="B17" s="90"/>
      <c r="C17" s="90" t="s">
        <v>21</v>
      </c>
      <c r="D17" s="133"/>
      <c r="E17" s="133"/>
    </row>
    <row r="18" spans="2:5" ht="36.75" customHeight="1" x14ac:dyDescent="0.25">
      <c r="B18" s="134" t="s">
        <v>22</v>
      </c>
      <c r="C18" s="134"/>
      <c r="D18" s="134"/>
      <c r="E18" s="134"/>
    </row>
    <row r="19" spans="2:5" ht="37.5" customHeight="1" x14ac:dyDescent="0.25">
      <c r="B19" s="135" t="s">
        <v>23</v>
      </c>
      <c r="C19" s="135"/>
      <c r="D19" s="135"/>
      <c r="E19" s="135"/>
    </row>
    <row r="20" spans="2:5" x14ac:dyDescent="0.25">
      <c r="B20" s="1"/>
      <c r="C20" s="2"/>
      <c r="D20" s="2"/>
      <c r="E20" s="2"/>
    </row>
    <row r="21" spans="2:5" x14ac:dyDescent="0.25">
      <c r="B21" s="107"/>
      <c r="C21" s="107"/>
      <c r="D21" s="107"/>
      <c r="E21" s="107"/>
    </row>
    <row r="22" spans="2:5" x14ac:dyDescent="0.25">
      <c r="B22" s="107" t="s">
        <v>24</v>
      </c>
      <c r="C22" s="107"/>
      <c r="D22" s="107"/>
      <c r="E22" s="107"/>
    </row>
    <row r="23" spans="2:5" x14ac:dyDescent="0.25">
      <c r="B23" s="107" t="s">
        <v>25</v>
      </c>
      <c r="C23" s="107"/>
      <c r="D23" s="107"/>
      <c r="E23" s="107"/>
    </row>
    <row r="24" spans="2:5" x14ac:dyDescent="0.25">
      <c r="B24" s="108" t="s">
        <v>26</v>
      </c>
      <c r="C24" s="108"/>
      <c r="D24" s="108"/>
      <c r="E24" s="108"/>
    </row>
    <row r="25" spans="2:5" ht="29.25" x14ac:dyDescent="0.25">
      <c r="B25" s="9">
        <v>1</v>
      </c>
      <c r="C25" s="109" t="s">
        <v>27</v>
      </c>
      <c r="D25" s="110"/>
      <c r="E25" s="86" t="s">
        <v>161</v>
      </c>
    </row>
    <row r="26" spans="2:5" x14ac:dyDescent="0.25">
      <c r="B26" s="10">
        <v>2</v>
      </c>
      <c r="C26" s="111" t="s">
        <v>28</v>
      </c>
      <c r="D26" s="112"/>
      <c r="E26" s="11">
        <f>1361.8</f>
        <v>1361.8</v>
      </c>
    </row>
    <row r="27" spans="2:5" x14ac:dyDescent="0.25">
      <c r="B27" s="10">
        <v>3</v>
      </c>
      <c r="C27" s="136" t="s">
        <v>29</v>
      </c>
      <c r="D27" s="137"/>
      <c r="E27" s="12"/>
    </row>
    <row r="28" spans="2:5" x14ac:dyDescent="0.25">
      <c r="B28" s="10">
        <v>4</v>
      </c>
      <c r="C28" s="111" t="s">
        <v>30</v>
      </c>
      <c r="D28" s="112"/>
      <c r="E28" s="13"/>
    </row>
    <row r="29" spans="2:5" x14ac:dyDescent="0.25">
      <c r="B29" s="115" t="s">
        <v>31</v>
      </c>
      <c r="C29" s="115"/>
      <c r="D29" s="115"/>
      <c r="E29" s="114"/>
    </row>
    <row r="30" spans="2:5" x14ac:dyDescent="0.25">
      <c r="B30" s="1"/>
      <c r="C30" s="2"/>
      <c r="D30" s="2"/>
      <c r="E30" s="14"/>
    </row>
    <row r="31" spans="2:5" x14ac:dyDescent="0.25">
      <c r="B31" s="15" t="s">
        <v>32</v>
      </c>
      <c r="C31" s="15"/>
      <c r="D31" s="15"/>
      <c r="E31" s="15"/>
    </row>
    <row r="32" spans="2:5" x14ac:dyDescent="0.25">
      <c r="B32" s="16">
        <v>1</v>
      </c>
      <c r="C32" s="93" t="s">
        <v>33</v>
      </c>
      <c r="D32" s="89" t="s">
        <v>34</v>
      </c>
      <c r="E32" s="89" t="s">
        <v>35</v>
      </c>
    </row>
    <row r="33" spans="2:5" x14ac:dyDescent="0.25">
      <c r="B33" s="5" t="s">
        <v>8</v>
      </c>
      <c r="C33" s="4" t="s">
        <v>36</v>
      </c>
      <c r="D33" s="19">
        <v>1</v>
      </c>
      <c r="E33" s="20">
        <f>E26</f>
        <v>1361.8</v>
      </c>
    </row>
    <row r="34" spans="2:5" x14ac:dyDescent="0.25">
      <c r="B34" s="5" t="s">
        <v>10</v>
      </c>
      <c r="C34" s="4" t="s">
        <v>37</v>
      </c>
      <c r="D34" s="21"/>
      <c r="E34" s="90"/>
    </row>
    <row r="35" spans="2:5" x14ac:dyDescent="0.25">
      <c r="B35" s="5" t="s">
        <v>13</v>
      </c>
      <c r="C35" s="4" t="s">
        <v>38</v>
      </c>
      <c r="D35" s="21"/>
      <c r="E35" s="90"/>
    </row>
    <row r="36" spans="2:5" x14ac:dyDescent="0.25">
      <c r="B36" s="5" t="s">
        <v>15</v>
      </c>
      <c r="C36" s="4" t="s">
        <v>39</v>
      </c>
      <c r="D36" s="21"/>
      <c r="E36" s="90"/>
    </row>
    <row r="37" spans="2:5" x14ac:dyDescent="0.25">
      <c r="B37" s="5" t="s">
        <v>40</v>
      </c>
      <c r="C37" s="4" t="s">
        <v>41</v>
      </c>
      <c r="D37" s="21"/>
      <c r="E37" s="90"/>
    </row>
    <row r="38" spans="2:5" x14ac:dyDescent="0.25">
      <c r="B38" s="5" t="s">
        <v>42</v>
      </c>
      <c r="C38" s="4" t="s">
        <v>43</v>
      </c>
      <c r="D38" s="21"/>
      <c r="E38" s="90"/>
    </row>
    <row r="39" spans="2:5" ht="30" x14ac:dyDescent="0.25">
      <c r="B39" s="5" t="s">
        <v>44</v>
      </c>
      <c r="C39" s="4" t="s">
        <v>45</v>
      </c>
      <c r="D39" s="21"/>
      <c r="E39" s="90"/>
    </row>
    <row r="40" spans="2:5" x14ac:dyDescent="0.25">
      <c r="B40" s="22"/>
      <c r="C40" s="87" t="s">
        <v>46</v>
      </c>
      <c r="D40" s="24">
        <f>SUM(D33:D39)</f>
        <v>1</v>
      </c>
      <c r="E40" s="89">
        <f>SUM(E33:E39)</f>
        <v>1361.8</v>
      </c>
    </row>
    <row r="41" spans="2:5" x14ac:dyDescent="0.25">
      <c r="B41" s="1"/>
      <c r="C41" s="2"/>
      <c r="D41" s="25"/>
      <c r="E41" s="2"/>
    </row>
    <row r="42" spans="2:5" x14ac:dyDescent="0.25">
      <c r="B42" s="92" t="s">
        <v>47</v>
      </c>
      <c r="C42" s="27"/>
      <c r="D42" s="91"/>
      <c r="E42" s="29"/>
    </row>
    <row r="43" spans="2:5" x14ac:dyDescent="0.25">
      <c r="B43" s="16">
        <v>2</v>
      </c>
      <c r="C43" s="30" t="s">
        <v>48</v>
      </c>
      <c r="D43" s="31" t="s">
        <v>49</v>
      </c>
      <c r="E43" s="31" t="s">
        <v>35</v>
      </c>
    </row>
    <row r="44" spans="2:5" x14ac:dyDescent="0.25">
      <c r="B44" s="5" t="s">
        <v>8</v>
      </c>
      <c r="C44" s="32" t="s">
        <v>50</v>
      </c>
      <c r="D44" s="20"/>
      <c r="E44" s="20">
        <f>(22*10) - (6%*E40)</f>
        <v>138.292</v>
      </c>
    </row>
    <row r="45" spans="2:5" ht="30" x14ac:dyDescent="0.25">
      <c r="B45" s="5" t="s">
        <v>10</v>
      </c>
      <c r="C45" s="4" t="s">
        <v>51</v>
      </c>
      <c r="D45" s="20" t="str">
        <f>CONCATENATE('[2]Benefícios e Hora Extra'!L4," ",'[2]Benefícios e Hora Extra'!L9,"
",'[2]Benefícios e Hora Extra'!M4," ",'[2]Benefícios e Hora Extra'!M9,"
",'[2]Benefícios e Hora Extra'!N4," ",'[2]Benefícios e Hora Extra'!N9)</f>
        <v xml:space="preserve"> 
 </v>
      </c>
      <c r="E45" s="20">
        <f>24*22</f>
        <v>528</v>
      </c>
    </row>
    <row r="46" spans="2:5" x14ac:dyDescent="0.25">
      <c r="B46" s="5" t="s">
        <v>13</v>
      </c>
      <c r="C46" s="4" t="s">
        <v>52</v>
      </c>
      <c r="D46" s="20"/>
      <c r="E46" s="20">
        <v>0</v>
      </c>
    </row>
    <row r="47" spans="2:5" x14ac:dyDescent="0.25">
      <c r="B47" s="5" t="s">
        <v>15</v>
      </c>
      <c r="C47" s="4" t="s">
        <v>53</v>
      </c>
      <c r="D47" s="90"/>
      <c r="E47" s="90">
        <f>'[2]Benefícios e Hora Extra'!Q13</f>
        <v>0</v>
      </c>
    </row>
    <row r="48" spans="2:5" x14ac:dyDescent="0.25">
      <c r="B48" s="5" t="s">
        <v>40</v>
      </c>
      <c r="C48" s="4" t="s">
        <v>54</v>
      </c>
      <c r="D48" s="90" t="s">
        <v>55</v>
      </c>
      <c r="E48" s="90">
        <v>1.5</v>
      </c>
    </row>
    <row r="49" spans="2:5" x14ac:dyDescent="0.25">
      <c r="B49" s="5" t="s">
        <v>42</v>
      </c>
      <c r="C49" s="4" t="s">
        <v>56</v>
      </c>
      <c r="D49" s="20" t="s">
        <v>55</v>
      </c>
      <c r="E49" s="20">
        <f>'[2]Benefícios e Hora Extra'!Q15</f>
        <v>0</v>
      </c>
    </row>
    <row r="50" spans="2:5" x14ac:dyDescent="0.25">
      <c r="B50" s="22"/>
      <c r="C50" s="87" t="s">
        <v>57</v>
      </c>
      <c r="D50" s="89">
        <f>SUM(E44:E49)</f>
        <v>667.79200000000003</v>
      </c>
      <c r="E50" s="89">
        <f>SUM(E44:E49)</f>
        <v>667.79200000000003</v>
      </c>
    </row>
    <row r="51" spans="2:5" x14ac:dyDescent="0.25">
      <c r="B51" s="135" t="s">
        <v>58</v>
      </c>
      <c r="C51" s="135"/>
      <c r="D51" s="135"/>
      <c r="E51" s="29"/>
    </row>
    <row r="52" spans="2:5" x14ac:dyDescent="0.25">
      <c r="B52" s="2"/>
      <c r="C52" s="2"/>
      <c r="D52" s="2"/>
      <c r="E52" s="2"/>
    </row>
    <row r="53" spans="2:5" x14ac:dyDescent="0.25">
      <c r="B53" s="27" t="s">
        <v>59</v>
      </c>
      <c r="C53" s="27"/>
      <c r="D53" s="27"/>
      <c r="E53" s="27"/>
    </row>
    <row r="54" spans="2:5" x14ac:dyDescent="0.25">
      <c r="B54" s="82">
        <v>3</v>
      </c>
      <c r="C54" s="141" t="s">
        <v>60</v>
      </c>
      <c r="D54" s="141"/>
      <c r="E54" s="46" t="s">
        <v>35</v>
      </c>
    </row>
    <row r="55" spans="2:5" x14ac:dyDescent="0.25">
      <c r="B55" s="81" t="s">
        <v>8</v>
      </c>
      <c r="C55" s="129" t="s">
        <v>61</v>
      </c>
      <c r="D55" s="129"/>
      <c r="E55" s="84">
        <v>85.43</v>
      </c>
    </row>
    <row r="56" spans="2:5" x14ac:dyDescent="0.25">
      <c r="B56" s="81" t="s">
        <v>10</v>
      </c>
      <c r="C56" s="129" t="s">
        <v>62</v>
      </c>
      <c r="D56" s="129"/>
      <c r="E56" s="84"/>
    </row>
    <row r="57" spans="2:5" x14ac:dyDescent="0.25">
      <c r="B57" s="81" t="s">
        <v>13</v>
      </c>
      <c r="C57" s="129" t="s">
        <v>63</v>
      </c>
      <c r="D57" s="129"/>
      <c r="E57" s="84"/>
    </row>
    <row r="58" spans="2:5" x14ac:dyDescent="0.25">
      <c r="B58" s="81" t="s">
        <v>15</v>
      </c>
      <c r="C58" s="129" t="s">
        <v>64</v>
      </c>
      <c r="D58" s="129"/>
      <c r="E58" s="84"/>
    </row>
    <row r="59" spans="2:5" x14ac:dyDescent="0.25">
      <c r="B59" s="83"/>
      <c r="C59" s="141" t="s">
        <v>65</v>
      </c>
      <c r="D59" s="141"/>
      <c r="E59" s="85">
        <f>SUM(E55:E58)</f>
        <v>85.43</v>
      </c>
    </row>
    <row r="60" spans="2:5" x14ac:dyDescent="0.25">
      <c r="B60" s="115" t="s">
        <v>66</v>
      </c>
      <c r="C60" s="115"/>
      <c r="D60" s="115"/>
      <c r="E60" s="29"/>
    </row>
    <row r="61" spans="2:5" x14ac:dyDescent="0.25">
      <c r="B61" s="1"/>
      <c r="C61" s="2"/>
      <c r="D61" s="2"/>
      <c r="E61" s="2"/>
    </row>
    <row r="62" spans="2:5" x14ac:dyDescent="0.25">
      <c r="B62" s="27" t="s">
        <v>67</v>
      </c>
      <c r="C62" s="27"/>
      <c r="D62" s="27"/>
      <c r="E62" s="27"/>
    </row>
    <row r="63" spans="2:5" x14ac:dyDescent="0.25">
      <c r="B63" s="92" t="s">
        <v>68</v>
      </c>
      <c r="C63" s="27"/>
      <c r="D63" s="91"/>
      <c r="E63" s="29"/>
    </row>
    <row r="64" spans="2:5" ht="30" x14ac:dyDescent="0.25">
      <c r="B64" s="89" t="s">
        <v>69</v>
      </c>
      <c r="C64" s="34" t="s">
        <v>70</v>
      </c>
      <c r="D64" s="88" t="s">
        <v>71</v>
      </c>
      <c r="E64" s="36" t="s">
        <v>35</v>
      </c>
    </row>
    <row r="65" spans="2:5" x14ac:dyDescent="0.25">
      <c r="B65" s="37" t="s">
        <v>8</v>
      </c>
      <c r="C65" s="38" t="s">
        <v>72</v>
      </c>
      <c r="D65" s="39">
        <v>0.2</v>
      </c>
      <c r="E65" s="40">
        <f t="shared" ref="E65:E72" si="0">$E$40*D65</f>
        <v>272.36</v>
      </c>
    </row>
    <row r="66" spans="2:5" x14ac:dyDescent="0.25">
      <c r="B66" s="37" t="s">
        <v>10</v>
      </c>
      <c r="C66" s="38" t="s">
        <v>73</v>
      </c>
      <c r="D66" s="39">
        <v>1.4999999999999999E-2</v>
      </c>
      <c r="E66" s="40">
        <f t="shared" si="0"/>
        <v>20.427</v>
      </c>
    </row>
    <row r="67" spans="2:5" x14ac:dyDescent="0.25">
      <c r="B67" s="37" t="s">
        <v>13</v>
      </c>
      <c r="C67" s="38" t="s">
        <v>74</v>
      </c>
      <c r="D67" s="39">
        <v>0.01</v>
      </c>
      <c r="E67" s="40">
        <f t="shared" si="0"/>
        <v>13.618</v>
      </c>
    </row>
    <row r="68" spans="2:5" x14ac:dyDescent="0.25">
      <c r="B68" s="37" t="s">
        <v>15</v>
      </c>
      <c r="C68" s="38" t="s">
        <v>75</v>
      </c>
      <c r="D68" s="39">
        <v>2E-3</v>
      </c>
      <c r="E68" s="40">
        <f t="shared" si="0"/>
        <v>2.7235999999999998</v>
      </c>
    </row>
    <row r="69" spans="2:5" x14ac:dyDescent="0.25">
      <c r="B69" s="37" t="s">
        <v>40</v>
      </c>
      <c r="C69" s="38" t="s">
        <v>76</v>
      </c>
      <c r="D69" s="39">
        <v>2.5000000000000001E-2</v>
      </c>
      <c r="E69" s="40">
        <f t="shared" si="0"/>
        <v>34.045000000000002</v>
      </c>
    </row>
    <row r="70" spans="2:5" x14ac:dyDescent="0.25">
      <c r="B70" s="37" t="s">
        <v>42</v>
      </c>
      <c r="C70" s="38" t="s">
        <v>77</v>
      </c>
      <c r="D70" s="39">
        <v>0.08</v>
      </c>
      <c r="E70" s="40">
        <f t="shared" si="0"/>
        <v>108.944</v>
      </c>
    </row>
    <row r="71" spans="2:5" x14ac:dyDescent="0.25">
      <c r="B71" s="41" t="s">
        <v>44</v>
      </c>
      <c r="C71" s="42" t="s">
        <v>78</v>
      </c>
      <c r="D71" s="39">
        <v>0.03</v>
      </c>
      <c r="E71" s="40">
        <f t="shared" si="0"/>
        <v>40.853999999999999</v>
      </c>
    </row>
    <row r="72" spans="2:5" x14ac:dyDescent="0.25">
      <c r="B72" s="37" t="s">
        <v>79</v>
      </c>
      <c r="C72" s="38" t="s">
        <v>80</v>
      </c>
      <c r="D72" s="39">
        <v>6.0000000000000001E-3</v>
      </c>
      <c r="E72" s="40">
        <f t="shared" si="0"/>
        <v>8.1707999999999998</v>
      </c>
    </row>
    <row r="73" spans="2:5" x14ac:dyDescent="0.25">
      <c r="B73" s="121" t="s">
        <v>1</v>
      </c>
      <c r="C73" s="122"/>
      <c r="D73" s="43">
        <f>SUM(D65:D72)</f>
        <v>0.3680000000000001</v>
      </c>
      <c r="E73" s="36">
        <f>SUM(E65:E72)</f>
        <v>501.14240000000001</v>
      </c>
    </row>
    <row r="74" spans="2:5" x14ac:dyDescent="0.25">
      <c r="B74" s="44" t="s">
        <v>81</v>
      </c>
      <c r="C74" s="44"/>
      <c r="D74" s="44"/>
      <c r="E74" s="44"/>
    </row>
    <row r="75" spans="2:5" x14ac:dyDescent="0.25">
      <c r="B75" s="45" t="s">
        <v>82</v>
      </c>
      <c r="C75" s="45"/>
      <c r="D75" s="45"/>
      <c r="E75" s="45"/>
    </row>
    <row r="76" spans="2:5" x14ac:dyDescent="0.25">
      <c r="B76" s="1"/>
      <c r="C76" s="2"/>
      <c r="D76" s="2"/>
      <c r="E76" s="2"/>
    </row>
    <row r="77" spans="2:5" x14ac:dyDescent="0.25">
      <c r="B77" s="92" t="s">
        <v>83</v>
      </c>
      <c r="C77" s="27"/>
      <c r="D77" s="91"/>
      <c r="E77" s="29"/>
    </row>
    <row r="78" spans="2:5" ht="30" x14ac:dyDescent="0.25">
      <c r="B78" s="89" t="s">
        <v>84</v>
      </c>
      <c r="C78" s="34" t="s">
        <v>85</v>
      </c>
      <c r="D78" s="89" t="s">
        <v>86</v>
      </c>
      <c r="E78" s="46" t="s">
        <v>35</v>
      </c>
    </row>
    <row r="79" spans="2:5" x14ac:dyDescent="0.25">
      <c r="B79" s="37" t="s">
        <v>8</v>
      </c>
      <c r="C79" s="47" t="s">
        <v>87</v>
      </c>
      <c r="D79" s="48">
        <v>8.3299999999999999E-2</v>
      </c>
      <c r="E79" s="90">
        <f>E40*D79</f>
        <v>113.43794</v>
      </c>
    </row>
    <row r="80" spans="2:5" x14ac:dyDescent="0.25">
      <c r="B80" s="119" t="s">
        <v>88</v>
      </c>
      <c r="C80" s="120"/>
      <c r="D80" s="49">
        <f>D79</f>
        <v>8.3299999999999999E-2</v>
      </c>
      <c r="E80" s="50">
        <f>SUM(E79:E79)</f>
        <v>113.43794</v>
      </c>
    </row>
    <row r="81" spans="2:5" ht="38.25" x14ac:dyDescent="0.25">
      <c r="B81" s="51" t="s">
        <v>13</v>
      </c>
      <c r="C81" s="52" t="s">
        <v>89</v>
      </c>
      <c r="D81" s="48">
        <v>3.0700000000000002E-2</v>
      </c>
      <c r="E81" s="90">
        <f>D81*E80</f>
        <v>3.482544758</v>
      </c>
    </row>
    <row r="82" spans="2:5" ht="38.25" x14ac:dyDescent="0.25">
      <c r="B82" s="51" t="s">
        <v>90</v>
      </c>
      <c r="C82" s="53" t="s">
        <v>91</v>
      </c>
      <c r="D82" s="48"/>
      <c r="E82" s="90"/>
    </row>
    <row r="83" spans="2:5" x14ac:dyDescent="0.25">
      <c r="B83" s="121" t="s">
        <v>1</v>
      </c>
      <c r="C83" s="122"/>
      <c r="D83" s="54">
        <f>SUM(D80:D80)</f>
        <v>8.3299999999999999E-2</v>
      </c>
      <c r="E83" s="55">
        <f>SUM(E80:E82)</f>
        <v>116.920484758</v>
      </c>
    </row>
    <row r="84" spans="2:5" x14ac:dyDescent="0.25">
      <c r="B84" s="1"/>
      <c r="C84" s="2"/>
      <c r="D84" s="2"/>
      <c r="E84" s="2"/>
    </row>
    <row r="85" spans="2:5" x14ac:dyDescent="0.25">
      <c r="B85" s="27" t="s">
        <v>92</v>
      </c>
      <c r="C85" s="27"/>
      <c r="D85" s="27"/>
      <c r="E85" s="27"/>
    </row>
    <row r="86" spans="2:5" ht="30" x14ac:dyDescent="0.25">
      <c r="B86" s="89" t="s">
        <v>93</v>
      </c>
      <c r="C86" s="56" t="s">
        <v>94</v>
      </c>
      <c r="D86" s="89" t="s">
        <v>86</v>
      </c>
      <c r="E86" s="46" t="s">
        <v>35</v>
      </c>
    </row>
    <row r="87" spans="2:5" x14ac:dyDescent="0.25">
      <c r="B87" s="37" t="s">
        <v>8</v>
      </c>
      <c r="C87" s="47" t="s">
        <v>94</v>
      </c>
      <c r="D87" s="48">
        <v>2.0000000000000001E-4</v>
      </c>
      <c r="E87" s="90">
        <f>E40*D87</f>
        <v>0.27235999999999999</v>
      </c>
    </row>
    <row r="88" spans="2:5" ht="30" x14ac:dyDescent="0.25">
      <c r="B88" s="37" t="s">
        <v>10</v>
      </c>
      <c r="C88" s="38" t="s">
        <v>95</v>
      </c>
      <c r="D88" s="57">
        <f>D87*D73</f>
        <v>7.3600000000000027E-5</v>
      </c>
      <c r="E88" s="58">
        <f>E87*D73</f>
        <v>0.10022848000000002</v>
      </c>
    </row>
    <row r="89" spans="2:5" x14ac:dyDescent="0.25">
      <c r="B89" s="121" t="s">
        <v>1</v>
      </c>
      <c r="C89" s="122"/>
      <c r="D89" s="54">
        <f>SUM(D87:D88)</f>
        <v>2.7360000000000004E-4</v>
      </c>
      <c r="E89" s="55">
        <f>SUM(E87:E88)</f>
        <v>0.37258848</v>
      </c>
    </row>
    <row r="90" spans="2:5" x14ac:dyDescent="0.25">
      <c r="B90" s="1"/>
      <c r="C90" s="2"/>
      <c r="D90" s="2"/>
      <c r="E90" s="2"/>
    </row>
    <row r="91" spans="2:5" x14ac:dyDescent="0.25">
      <c r="B91" s="27" t="s">
        <v>96</v>
      </c>
      <c r="C91" s="27"/>
      <c r="D91" s="27"/>
      <c r="E91" s="27"/>
    </row>
    <row r="92" spans="2:5" ht="30" x14ac:dyDescent="0.25">
      <c r="B92" s="89" t="s">
        <v>97</v>
      </c>
      <c r="C92" s="59" t="s">
        <v>98</v>
      </c>
      <c r="D92" s="89" t="s">
        <v>86</v>
      </c>
      <c r="E92" s="89" t="s">
        <v>35</v>
      </c>
    </row>
    <row r="93" spans="2:5" x14ac:dyDescent="0.25">
      <c r="B93" s="37" t="s">
        <v>8</v>
      </c>
      <c r="C93" s="47" t="s">
        <v>99</v>
      </c>
      <c r="D93" s="48">
        <v>1.4200000000000001E-2</v>
      </c>
      <c r="E93" s="90">
        <f>$E$40*D93</f>
        <v>19.33756</v>
      </c>
    </row>
    <row r="94" spans="2:5" ht="30" x14ac:dyDescent="0.25">
      <c r="B94" s="37" t="s">
        <v>10</v>
      </c>
      <c r="C94" s="47" t="s">
        <v>100</v>
      </c>
      <c r="D94" s="57">
        <f>D93*D70</f>
        <v>1.1360000000000001E-3</v>
      </c>
      <c r="E94" s="90">
        <f t="shared" ref="E94:E98" si="1">$E$40*D94</f>
        <v>1.5470048000000001</v>
      </c>
    </row>
    <row r="95" spans="2:5" ht="30" x14ac:dyDescent="0.25">
      <c r="B95" s="37" t="s">
        <v>13</v>
      </c>
      <c r="C95" s="47" t="s">
        <v>101</v>
      </c>
      <c r="D95" s="48">
        <v>7.0000000000000001E-3</v>
      </c>
      <c r="E95" s="90">
        <f t="shared" si="1"/>
        <v>9.5326000000000004</v>
      </c>
    </row>
    <row r="96" spans="2:5" x14ac:dyDescent="0.25">
      <c r="B96" s="37" t="s">
        <v>15</v>
      </c>
      <c r="C96" s="47" t="s">
        <v>102</v>
      </c>
      <c r="D96" s="57">
        <v>1.9400000000000001E-2</v>
      </c>
      <c r="E96" s="90">
        <f t="shared" si="1"/>
        <v>26.41892</v>
      </c>
    </row>
    <row r="97" spans="2:5" ht="30" x14ac:dyDescent="0.25">
      <c r="B97" s="37" t="s">
        <v>40</v>
      </c>
      <c r="C97" s="47" t="s">
        <v>103</v>
      </c>
      <c r="D97" s="57">
        <f>D96*D73</f>
        <v>7.1392000000000027E-3</v>
      </c>
      <c r="E97" s="90">
        <f t="shared" si="1"/>
        <v>9.7221625600000028</v>
      </c>
    </row>
    <row r="98" spans="2:5" ht="30" x14ac:dyDescent="0.25">
      <c r="B98" s="41" t="s">
        <v>42</v>
      </c>
      <c r="C98" s="60" t="s">
        <v>104</v>
      </c>
      <c r="D98" s="48">
        <v>4.2999999999999997E-2</v>
      </c>
      <c r="E98" s="90">
        <f t="shared" si="1"/>
        <v>58.557399999999994</v>
      </c>
    </row>
    <row r="99" spans="2:5" x14ac:dyDescent="0.25">
      <c r="B99" s="121" t="s">
        <v>1</v>
      </c>
      <c r="C99" s="123"/>
      <c r="D99" s="54">
        <f>SUM(D93:D98)</f>
        <v>9.1875200000000004E-2</v>
      </c>
      <c r="E99" s="89">
        <f>SUM(E93:E98)</f>
        <v>125.11564736</v>
      </c>
    </row>
    <row r="100" spans="2:5" x14ac:dyDescent="0.25">
      <c r="B100" s="1"/>
      <c r="C100" s="2"/>
      <c r="D100" s="2"/>
      <c r="E100" s="27"/>
    </row>
    <row r="101" spans="2:5" x14ac:dyDescent="0.25">
      <c r="B101" s="27" t="s">
        <v>105</v>
      </c>
      <c r="C101" s="27"/>
      <c r="D101" s="27"/>
      <c r="E101" s="27"/>
    </row>
    <row r="102" spans="2:5" ht="30" x14ac:dyDescent="0.25">
      <c r="B102" s="89" t="s">
        <v>106</v>
      </c>
      <c r="C102" s="94" t="s">
        <v>107</v>
      </c>
      <c r="D102" s="89" t="s">
        <v>86</v>
      </c>
      <c r="E102" s="46" t="s">
        <v>35</v>
      </c>
    </row>
    <row r="103" spans="2:5" x14ac:dyDescent="0.25">
      <c r="B103" s="37" t="s">
        <v>8</v>
      </c>
      <c r="C103" s="47" t="s">
        <v>108</v>
      </c>
      <c r="D103" s="48">
        <v>0.121</v>
      </c>
      <c r="E103" s="90">
        <f>E40*D103</f>
        <v>164.77779999999998</v>
      </c>
    </row>
    <row r="104" spans="2:5" x14ac:dyDescent="0.25">
      <c r="B104" s="37" t="s">
        <v>10</v>
      </c>
      <c r="C104" s="47" t="s">
        <v>109</v>
      </c>
      <c r="D104" s="48">
        <v>1.67E-2</v>
      </c>
      <c r="E104" s="90">
        <f>E40*D104</f>
        <v>22.742059999999999</v>
      </c>
    </row>
    <row r="105" spans="2:5" x14ac:dyDescent="0.25">
      <c r="B105" s="37" t="s">
        <v>13</v>
      </c>
      <c r="C105" s="47" t="s">
        <v>110</v>
      </c>
      <c r="D105" s="48">
        <v>2.0000000000000001E-4</v>
      </c>
      <c r="E105" s="90">
        <f>E40*D105</f>
        <v>0.27235999999999999</v>
      </c>
    </row>
    <row r="106" spans="2:5" x14ac:dyDescent="0.25">
      <c r="B106" s="37" t="s">
        <v>15</v>
      </c>
      <c r="C106" s="47" t="s">
        <v>111</v>
      </c>
      <c r="D106" s="48">
        <v>1.3899999999999999E-2</v>
      </c>
      <c r="E106" s="90">
        <f>E40*D106</f>
        <v>18.929019999999998</v>
      </c>
    </row>
    <row r="107" spans="2:5" x14ac:dyDescent="0.25">
      <c r="B107" s="37" t="s">
        <v>40</v>
      </c>
      <c r="C107" s="47" t="s">
        <v>112</v>
      </c>
      <c r="D107" s="48">
        <v>2.0999999999999999E-3</v>
      </c>
      <c r="E107" s="90">
        <f>E40*D107</f>
        <v>2.8597799999999998</v>
      </c>
    </row>
    <row r="108" spans="2:5" x14ac:dyDescent="0.25">
      <c r="B108" s="37" t="s">
        <v>42</v>
      </c>
      <c r="C108" s="47" t="s">
        <v>113</v>
      </c>
      <c r="D108" s="48">
        <v>0</v>
      </c>
      <c r="E108" s="90">
        <v>0</v>
      </c>
    </row>
    <row r="109" spans="2:5" x14ac:dyDescent="0.25">
      <c r="B109" s="119" t="s">
        <v>88</v>
      </c>
      <c r="C109" s="125"/>
      <c r="D109" s="62">
        <f>SUM(D103:D108)</f>
        <v>0.15389999999999998</v>
      </c>
      <c r="E109" s="63">
        <f>SUM(E103:E108)</f>
        <v>209.58102</v>
      </c>
    </row>
    <row r="110" spans="2:5" ht="45" x14ac:dyDescent="0.25">
      <c r="B110" s="37" t="s">
        <v>44</v>
      </c>
      <c r="C110" s="38" t="s">
        <v>114</v>
      </c>
      <c r="D110" s="57">
        <f>D109*D73</f>
        <v>5.6635200000000011E-2</v>
      </c>
      <c r="E110" s="58">
        <f>$E$40*D110</f>
        <v>77.125815360000018</v>
      </c>
    </row>
    <row r="111" spans="2:5" x14ac:dyDescent="0.25">
      <c r="B111" s="121" t="s">
        <v>1</v>
      </c>
      <c r="C111" s="122"/>
      <c r="D111" s="54">
        <f>SUM(D109:D110)</f>
        <v>0.21053519999999998</v>
      </c>
      <c r="E111" s="55">
        <f>SUM(E109:E110)</f>
        <v>286.70683536000001</v>
      </c>
    </row>
    <row r="112" spans="2:5" x14ac:dyDescent="0.25">
      <c r="B112" s="1"/>
      <c r="C112" s="2"/>
      <c r="D112" s="2"/>
      <c r="E112" s="2"/>
    </row>
    <row r="113" spans="2:5" x14ac:dyDescent="0.25">
      <c r="B113" s="27" t="s">
        <v>115</v>
      </c>
      <c r="C113" s="27"/>
      <c r="D113" s="27"/>
      <c r="E113" s="27"/>
    </row>
    <row r="114" spans="2:5" ht="30" x14ac:dyDescent="0.25">
      <c r="B114" s="64">
        <v>4</v>
      </c>
      <c r="C114" s="59" t="s">
        <v>116</v>
      </c>
      <c r="D114" s="89" t="s">
        <v>35</v>
      </c>
      <c r="E114" s="65"/>
    </row>
    <row r="115" spans="2:5" ht="30" x14ac:dyDescent="0.25">
      <c r="B115" s="37" t="s">
        <v>69</v>
      </c>
      <c r="C115" s="47" t="s">
        <v>70</v>
      </c>
      <c r="D115" s="90">
        <f>E73</f>
        <v>501.14240000000001</v>
      </c>
      <c r="E115" s="65"/>
    </row>
    <row r="116" spans="2:5" x14ac:dyDescent="0.25">
      <c r="B116" s="37" t="s">
        <v>84</v>
      </c>
      <c r="C116" s="47" t="s">
        <v>117</v>
      </c>
      <c r="D116" s="90">
        <f>E83</f>
        <v>116.920484758</v>
      </c>
      <c r="E116" s="14"/>
    </row>
    <row r="117" spans="2:5" x14ac:dyDescent="0.25">
      <c r="B117" s="37" t="s">
        <v>93</v>
      </c>
      <c r="C117" s="47" t="s">
        <v>94</v>
      </c>
      <c r="D117" s="90">
        <f>E89</f>
        <v>0.37258848</v>
      </c>
      <c r="E117" s="65"/>
    </row>
    <row r="118" spans="2:5" x14ac:dyDescent="0.25">
      <c r="B118" s="37" t="s">
        <v>97</v>
      </c>
      <c r="C118" s="47" t="s">
        <v>118</v>
      </c>
      <c r="D118" s="90">
        <f>E99</f>
        <v>125.11564736</v>
      </c>
      <c r="E118" s="65"/>
    </row>
    <row r="119" spans="2:5" ht="30" x14ac:dyDescent="0.25">
      <c r="B119" s="37" t="s">
        <v>106</v>
      </c>
      <c r="C119" s="47" t="s">
        <v>119</v>
      </c>
      <c r="D119" s="90">
        <f>E111</f>
        <v>286.70683536000001</v>
      </c>
      <c r="E119" s="65"/>
    </row>
    <row r="120" spans="2:5" x14ac:dyDescent="0.25">
      <c r="B120" s="37" t="s">
        <v>120</v>
      </c>
      <c r="C120" s="47" t="s">
        <v>113</v>
      </c>
      <c r="D120" s="90">
        <v>0</v>
      </c>
      <c r="E120" s="65"/>
    </row>
    <row r="121" spans="2:5" x14ac:dyDescent="0.25">
      <c r="B121" s="121" t="s">
        <v>121</v>
      </c>
      <c r="C121" s="123"/>
      <c r="D121" s="89">
        <f>SUM(D115:D120)</f>
        <v>1030.2579559579999</v>
      </c>
      <c r="E121" s="65"/>
    </row>
    <row r="122" spans="2:5" x14ac:dyDescent="0.25">
      <c r="B122" s="1"/>
      <c r="C122" s="2"/>
      <c r="D122" s="2"/>
      <c r="E122" s="2"/>
    </row>
    <row r="123" spans="2:5" x14ac:dyDescent="0.25">
      <c r="B123" s="124" t="s">
        <v>122</v>
      </c>
      <c r="C123" s="124"/>
      <c r="D123" s="124"/>
      <c r="E123" s="124"/>
    </row>
    <row r="124" spans="2:5" x14ac:dyDescent="0.25">
      <c r="B124" s="66" t="s">
        <v>123</v>
      </c>
      <c r="C124" s="33" t="s">
        <v>124</v>
      </c>
      <c r="D124" s="66" t="s">
        <v>125</v>
      </c>
      <c r="E124" s="67" t="s">
        <v>35</v>
      </c>
    </row>
    <row r="125" spans="2:5" x14ac:dyDescent="0.25">
      <c r="B125" s="5" t="s">
        <v>8</v>
      </c>
      <c r="C125" s="3" t="s">
        <v>126</v>
      </c>
      <c r="D125" s="68">
        <v>0.1</v>
      </c>
      <c r="E125" s="12">
        <f>E144*D125</f>
        <v>314.52799559580001</v>
      </c>
    </row>
    <row r="126" spans="2:5" x14ac:dyDescent="0.25">
      <c r="B126" s="5" t="s">
        <v>10</v>
      </c>
      <c r="C126" s="3" t="s">
        <v>127</v>
      </c>
      <c r="D126" s="68">
        <v>0.1</v>
      </c>
      <c r="E126" s="40">
        <f>SUM(E144,E125)*D126</f>
        <v>345.98079515538001</v>
      </c>
    </row>
    <row r="127" spans="2:5" x14ac:dyDescent="0.25">
      <c r="B127" s="5" t="s">
        <v>13</v>
      </c>
      <c r="C127" s="3" t="s">
        <v>128</v>
      </c>
      <c r="D127" s="69">
        <f>SUM(D128:D133)</f>
        <v>8.6499999999999994E-2</v>
      </c>
      <c r="E127" s="12">
        <f>D127*E144</f>
        <v>272.06671619036695</v>
      </c>
    </row>
    <row r="128" spans="2:5" x14ac:dyDescent="0.25">
      <c r="B128" s="5"/>
      <c r="C128" s="3" t="s">
        <v>129</v>
      </c>
      <c r="D128" s="70"/>
      <c r="E128" s="12"/>
    </row>
    <row r="129" spans="2:5" x14ac:dyDescent="0.25">
      <c r="B129" s="5"/>
      <c r="C129" s="3" t="s">
        <v>130</v>
      </c>
      <c r="D129" s="68">
        <v>6.4999999999999997E-3</v>
      </c>
      <c r="E129" s="12">
        <f>ROUND(D129*$E$147,2)</f>
        <v>0</v>
      </c>
    </row>
    <row r="130" spans="2:5" x14ac:dyDescent="0.25">
      <c r="B130" s="5"/>
      <c r="C130" s="3" t="s">
        <v>131</v>
      </c>
      <c r="D130" s="68">
        <v>0.03</v>
      </c>
      <c r="E130" s="12">
        <f>D130*$E$146</f>
        <v>122.3356638869864</v>
      </c>
    </row>
    <row r="131" spans="2:5" x14ac:dyDescent="0.25">
      <c r="B131" s="5"/>
      <c r="C131" s="3" t="s">
        <v>132</v>
      </c>
      <c r="D131" s="68">
        <v>0</v>
      </c>
      <c r="E131" s="12">
        <f>D131*$E$146</f>
        <v>0</v>
      </c>
    </row>
    <row r="132" spans="2:5" x14ac:dyDescent="0.25">
      <c r="B132" s="5"/>
      <c r="C132" s="3" t="s">
        <v>133</v>
      </c>
      <c r="D132" s="68">
        <v>0.05</v>
      </c>
      <c r="E132" s="12">
        <f>D132*$E$146</f>
        <v>203.89277314497735</v>
      </c>
    </row>
    <row r="133" spans="2:5" x14ac:dyDescent="0.25">
      <c r="B133" s="5"/>
      <c r="C133" s="3" t="s">
        <v>134</v>
      </c>
      <c r="D133" s="68">
        <v>0</v>
      </c>
      <c r="E133" s="12">
        <f>D133*$E$147</f>
        <v>0</v>
      </c>
    </row>
    <row r="134" spans="2:5" x14ac:dyDescent="0.25">
      <c r="B134" s="22"/>
      <c r="C134" s="66" t="s">
        <v>1</v>
      </c>
      <c r="D134" s="71">
        <f>D125+D126+D127</f>
        <v>0.28649999999999998</v>
      </c>
      <c r="E134" s="36">
        <f>SUM(E125:E127)</f>
        <v>932.57550694154691</v>
      </c>
    </row>
    <row r="135" spans="2:5" x14ac:dyDescent="0.25">
      <c r="B135" s="113" t="s">
        <v>135</v>
      </c>
      <c r="C135" s="113"/>
      <c r="D135" s="113"/>
      <c r="E135" s="114"/>
    </row>
    <row r="136" spans="2:5" x14ac:dyDescent="0.25">
      <c r="B136" s="115" t="s">
        <v>136</v>
      </c>
      <c r="C136" s="115"/>
      <c r="D136" s="115"/>
      <c r="E136" s="115"/>
    </row>
    <row r="137" spans="2:5" x14ac:dyDescent="0.25">
      <c r="B137" s="2"/>
      <c r="C137" s="2"/>
      <c r="D137" s="2"/>
      <c r="E137" s="2"/>
    </row>
    <row r="138" spans="2:5" x14ac:dyDescent="0.25">
      <c r="B138" s="116" t="s">
        <v>137</v>
      </c>
      <c r="C138" s="116"/>
      <c r="D138" s="116"/>
      <c r="E138" s="116"/>
    </row>
    <row r="139" spans="2:5" x14ac:dyDescent="0.25">
      <c r="B139" s="22"/>
      <c r="C139" s="117" t="s">
        <v>138</v>
      </c>
      <c r="D139" s="118"/>
      <c r="E139" s="72" t="s">
        <v>139</v>
      </c>
    </row>
    <row r="140" spans="2:5" x14ac:dyDescent="0.25">
      <c r="B140" s="5" t="s">
        <v>8</v>
      </c>
      <c r="C140" s="111" t="s">
        <v>140</v>
      </c>
      <c r="D140" s="142"/>
      <c r="E140" s="73">
        <f>E40</f>
        <v>1361.8</v>
      </c>
    </row>
    <row r="141" spans="2:5" x14ac:dyDescent="0.25">
      <c r="B141" s="5" t="s">
        <v>10</v>
      </c>
      <c r="C141" s="111" t="s">
        <v>141</v>
      </c>
      <c r="D141" s="142"/>
      <c r="E141" s="73">
        <f>E50</f>
        <v>667.79200000000003</v>
      </c>
    </row>
    <row r="142" spans="2:5" x14ac:dyDescent="0.25">
      <c r="B142" s="5" t="s">
        <v>13</v>
      </c>
      <c r="C142" s="111" t="s">
        <v>142</v>
      </c>
      <c r="D142" s="142"/>
      <c r="E142" s="73">
        <f>E59</f>
        <v>85.43</v>
      </c>
    </row>
    <row r="143" spans="2:5" x14ac:dyDescent="0.25">
      <c r="B143" s="5" t="s">
        <v>15</v>
      </c>
      <c r="C143" s="111" t="s">
        <v>143</v>
      </c>
      <c r="D143" s="142"/>
      <c r="E143" s="73">
        <f>D121</f>
        <v>1030.2579559579999</v>
      </c>
    </row>
    <row r="144" spans="2:5" x14ac:dyDescent="0.25">
      <c r="B144" s="119" t="s">
        <v>144</v>
      </c>
      <c r="C144" s="125"/>
      <c r="D144" s="120"/>
      <c r="E144" s="74">
        <f>SUM(E140:E143)</f>
        <v>3145.2799559579998</v>
      </c>
    </row>
    <row r="145" spans="2:5" x14ac:dyDescent="0.25">
      <c r="B145" s="5" t="s">
        <v>40</v>
      </c>
      <c r="C145" s="111" t="s">
        <v>145</v>
      </c>
      <c r="D145" s="142"/>
      <c r="E145" s="73">
        <f>E134</f>
        <v>932.57550694154691</v>
      </c>
    </row>
    <row r="146" spans="2:5" x14ac:dyDescent="0.25">
      <c r="B146" s="121" t="s">
        <v>146</v>
      </c>
      <c r="C146" s="123"/>
      <c r="D146" s="122"/>
      <c r="E146" s="72">
        <f>SUM(E144:E145)</f>
        <v>4077.8554628995466</v>
      </c>
    </row>
  </sheetData>
  <mergeCells count="52">
    <mergeCell ref="C143:D143"/>
    <mergeCell ref="B144:D144"/>
    <mergeCell ref="C145:D145"/>
    <mergeCell ref="B146:D146"/>
    <mergeCell ref="B136:E136"/>
    <mergeCell ref="B138:E138"/>
    <mergeCell ref="C139:D139"/>
    <mergeCell ref="C140:D140"/>
    <mergeCell ref="C141:D141"/>
    <mergeCell ref="C142:D142"/>
    <mergeCell ref="B135:E135"/>
    <mergeCell ref="C59:D59"/>
    <mergeCell ref="B60:D60"/>
    <mergeCell ref="B73:C73"/>
    <mergeCell ref="B80:C80"/>
    <mergeCell ref="B83:C83"/>
    <mergeCell ref="B89:C89"/>
    <mergeCell ref="B99:C99"/>
    <mergeCell ref="B109:C109"/>
    <mergeCell ref="B111:C111"/>
    <mergeCell ref="B121:C121"/>
    <mergeCell ref="B123:E123"/>
    <mergeCell ref="C58:D58"/>
    <mergeCell ref="B24:E24"/>
    <mergeCell ref="C25:D25"/>
    <mergeCell ref="C26:D26"/>
    <mergeCell ref="C27:D27"/>
    <mergeCell ref="C28:D28"/>
    <mergeCell ref="B29:E29"/>
    <mergeCell ref="B51:D51"/>
    <mergeCell ref="C54:D54"/>
    <mergeCell ref="C55:D55"/>
    <mergeCell ref="C56:D56"/>
    <mergeCell ref="C57:D57"/>
    <mergeCell ref="B23:E23"/>
    <mergeCell ref="D10:E10"/>
    <mergeCell ref="D11:E11"/>
    <mergeCell ref="D12:E12"/>
    <mergeCell ref="D13:E13"/>
    <mergeCell ref="B15:E15"/>
    <mergeCell ref="D16:E16"/>
    <mergeCell ref="D17:E17"/>
    <mergeCell ref="B18:E18"/>
    <mergeCell ref="B19:E19"/>
    <mergeCell ref="B21:E21"/>
    <mergeCell ref="B22:E22"/>
    <mergeCell ref="B9:E9"/>
    <mergeCell ref="B2:E2"/>
    <mergeCell ref="B3:E3"/>
    <mergeCell ref="D5:E5"/>
    <mergeCell ref="D6:E6"/>
    <mergeCell ref="B7:E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Engenheiro eletricista pleno</vt:lpstr>
      <vt:lpstr>Encarregado Senior</vt:lpstr>
      <vt:lpstr>Auxiliar técnico</vt:lpstr>
      <vt:lpstr>Eletricista</vt:lpstr>
      <vt:lpstr>TÉC ELET.DIURNO</vt:lpstr>
      <vt:lpstr>TÉC. ELET.NOTURNO</vt:lpstr>
      <vt:lpstr>resumo</vt:lpstr>
      <vt:lpstr>Técnico de ar condicionado</vt:lpstr>
      <vt:lpstr>Técnico em refrigeração</vt:lpstr>
      <vt:lpstr>Bombeiro hidráulico</vt:lpstr>
      <vt:lpstr>Ajudante de manutenção</vt:lpstr>
      <vt:lpstr>Uniforme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2017-10-24T20:04:52Z</dcterms:modified>
</cp:coreProperties>
</file>